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7\Assessments FY17\Final Invoice FY17\"/>
    </mc:Choice>
  </mc:AlternateContent>
  <bookViews>
    <workbookView xWindow="-90" yWindow="105" windowWidth="19110" windowHeight="409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assessment!$P$3:$P$264</definedName>
    <definedName name="_xlnm._FilterDatabase" localSheetId="4" hidden="1">claims!$A$3:$AC$264</definedName>
    <definedName name="_xlnm._FilterDatabase" localSheetId="5" hidden="1">costs!$A$5:$E$264</definedName>
    <definedName name="_xlnm._FilterDatabase" localSheetId="3" hidden="1">IFR!#REF!</definedName>
    <definedName name="_xlnm._FilterDatabase" localSheetId="2" hidden="1">payroll!$J$5:$K$264</definedName>
    <definedName name="_xlnm.Print_Area" localSheetId="4">claims!$A$4:$W$272</definedName>
    <definedName name="_xlnm.Print_Area" localSheetId="5">costs!$A$4:$Q$267</definedName>
    <definedName name="_xlnm.Print_Area" localSheetId="3">IFR!$A$1:$AD$267</definedName>
    <definedName name="_xlnm.Print_Area" localSheetId="2">payroll!$A$4:$G$267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R265" i="1" l="1"/>
  <c r="R267" i="1"/>
  <c r="S30" i="1"/>
  <c r="S225" i="1"/>
  <c r="E117" i="7" l="1"/>
  <c r="P37" i="3" l="1"/>
  <c r="O37" i="3"/>
  <c r="N37" i="3"/>
  <c r="M37" i="3"/>
  <c r="K117" i="3" l="1"/>
  <c r="J117" i="3"/>
  <c r="I117" i="3"/>
  <c r="H117" i="3"/>
  <c r="K37" i="3"/>
  <c r="J37" i="3"/>
  <c r="I37" i="3"/>
  <c r="H37" i="3"/>
  <c r="F117" i="3"/>
  <c r="E117" i="3"/>
  <c r="D117" i="3"/>
  <c r="C117" i="3"/>
  <c r="F37" i="3"/>
  <c r="E37" i="3"/>
  <c r="D37" i="3"/>
  <c r="C37" i="3"/>
  <c r="E34" i="2" l="1"/>
  <c r="E122" i="2" l="1"/>
  <c r="C117" i="2" l="1"/>
  <c r="F271" i="8" l="1"/>
  <c r="F272" i="8"/>
  <c r="F273" i="8"/>
  <c r="F270" i="8"/>
  <c r="G117" i="3" l="1"/>
  <c r="L264" i="3" l="1"/>
  <c r="L263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262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4" i="3"/>
  <c r="G263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262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L37" i="3" l="1"/>
  <c r="F21" i="2" l="1"/>
  <c r="G131" i="5" l="1"/>
  <c r="J131" i="5" s="1"/>
  <c r="G131" i="7"/>
  <c r="I131" i="7"/>
  <c r="Q131" i="3"/>
  <c r="R131" i="3" s="1"/>
  <c r="V131" i="3"/>
  <c r="Z131" i="3" s="1"/>
  <c r="W131" i="3"/>
  <c r="AA131" i="3" s="1"/>
  <c r="X131" i="3"/>
  <c r="F131" i="2"/>
  <c r="AB131" i="3" l="1"/>
  <c r="AD131" i="3" s="1"/>
  <c r="J131" i="7" s="1"/>
  <c r="K131" i="7" s="1"/>
  <c r="L131" i="7" s="1"/>
  <c r="P131" i="7" s="1"/>
  <c r="J275" i="1" l="1"/>
  <c r="G180" i="5" l="1"/>
  <c r="Q130" i="3" l="1"/>
  <c r="R130" i="3" l="1"/>
  <c r="G236" i="5"/>
  <c r="J236" i="5" s="1"/>
  <c r="X236" i="3"/>
  <c r="W236" i="3"/>
  <c r="V236" i="3"/>
  <c r="G236" i="7"/>
  <c r="I236" i="7"/>
  <c r="Q236" i="3"/>
  <c r="E265" i="2"/>
  <c r="F236" i="2"/>
  <c r="Z236" i="3" l="1"/>
  <c r="AA236" i="3"/>
  <c r="R236" i="3"/>
  <c r="AB236" i="3"/>
  <c r="F275" i="8"/>
  <c r="F265" i="3"/>
  <c r="E265" i="3"/>
  <c r="D265" i="3"/>
  <c r="C265" i="3"/>
  <c r="AD236" i="3" l="1"/>
  <c r="J236" i="7" s="1"/>
  <c r="K236" i="7" s="1"/>
  <c r="L236" i="7" s="1"/>
  <c r="P236" i="7" s="1"/>
  <c r="M265" i="3"/>
  <c r="N265" i="3"/>
  <c r="O265" i="3"/>
  <c r="P265" i="3"/>
  <c r="G264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262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3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262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104" i="3" s="1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262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3" i="3"/>
  <c r="Q264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AB21" i="3" s="1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AB25" i="3" s="1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AB29" i="3" s="1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AB33" i="3" s="1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AB41" i="3" s="1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AB57" i="3" s="1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AB65" i="3" s="1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AB73" i="3" s="1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AB81" i="3" s="1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W87" i="3"/>
  <c r="X87" i="3"/>
  <c r="I88" i="7"/>
  <c r="V88" i="3"/>
  <c r="Z88" i="3" s="1"/>
  <c r="W88" i="3"/>
  <c r="X88" i="3"/>
  <c r="I89" i="7"/>
  <c r="V89" i="3"/>
  <c r="W89" i="3"/>
  <c r="AA89" i="3" s="1"/>
  <c r="X89" i="3"/>
  <c r="AB89" i="3" s="1"/>
  <c r="I90" i="7"/>
  <c r="V90" i="3"/>
  <c r="W90" i="3"/>
  <c r="X90" i="3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I95" i="7"/>
  <c r="V95" i="3"/>
  <c r="Z95" i="3" s="1"/>
  <c r="W95" i="3"/>
  <c r="X95" i="3"/>
  <c r="I96" i="7"/>
  <c r="V96" i="3"/>
  <c r="Z96" i="3" s="1"/>
  <c r="W96" i="3"/>
  <c r="X96" i="3"/>
  <c r="I97" i="7"/>
  <c r="V97" i="3"/>
  <c r="W97" i="3"/>
  <c r="AA97" i="3" s="1"/>
  <c r="X97" i="3"/>
  <c r="AB97" i="3" s="1"/>
  <c r="I98" i="7"/>
  <c r="V98" i="3"/>
  <c r="W98" i="3"/>
  <c r="X98" i="3"/>
  <c r="I99" i="7"/>
  <c r="V99" i="3"/>
  <c r="Z99" i="3" s="1"/>
  <c r="W99" i="3"/>
  <c r="X99" i="3"/>
  <c r="I100" i="7"/>
  <c r="V100" i="3"/>
  <c r="Z100" i="3" s="1"/>
  <c r="W100" i="3"/>
  <c r="X100" i="3"/>
  <c r="I101" i="7"/>
  <c r="V101" i="3"/>
  <c r="W101" i="3"/>
  <c r="AA101" i="3" s="1"/>
  <c r="X101" i="3"/>
  <c r="AB101" i="3" s="1"/>
  <c r="I102" i="7"/>
  <c r="V102" i="3"/>
  <c r="W102" i="3"/>
  <c r="X102" i="3"/>
  <c r="I103" i="7"/>
  <c r="V103" i="3"/>
  <c r="Z103" i="3" s="1"/>
  <c r="W103" i="3"/>
  <c r="X103" i="3"/>
  <c r="I104" i="7"/>
  <c r="V104" i="3"/>
  <c r="Z104" i="3" s="1"/>
  <c r="W104" i="3"/>
  <c r="AA104" i="3" s="1"/>
  <c r="X104" i="3"/>
  <c r="I105" i="7"/>
  <c r="V105" i="3"/>
  <c r="W105" i="3"/>
  <c r="X105" i="3"/>
  <c r="AB105" i="3" s="1"/>
  <c r="I106" i="7"/>
  <c r="V106" i="3"/>
  <c r="Z106" i="3" s="1"/>
  <c r="W106" i="3"/>
  <c r="X106" i="3"/>
  <c r="I107" i="7"/>
  <c r="V107" i="3"/>
  <c r="Z107" i="3" s="1"/>
  <c r="W107" i="3"/>
  <c r="X107" i="3"/>
  <c r="I108" i="7"/>
  <c r="V108" i="3"/>
  <c r="W108" i="3"/>
  <c r="X108" i="3"/>
  <c r="I109" i="7"/>
  <c r="V109" i="3"/>
  <c r="W109" i="3"/>
  <c r="X109" i="3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I128" i="7"/>
  <c r="V128" i="3"/>
  <c r="W128" i="3"/>
  <c r="X128" i="3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2" i="7"/>
  <c r="V132" i="3"/>
  <c r="W132" i="3"/>
  <c r="AA132" i="3" s="1"/>
  <c r="X132" i="3"/>
  <c r="I133" i="7"/>
  <c r="V133" i="3"/>
  <c r="W133" i="3"/>
  <c r="X133" i="3"/>
  <c r="I134" i="7"/>
  <c r="V134" i="3"/>
  <c r="W134" i="3"/>
  <c r="X134" i="3"/>
  <c r="I135" i="7"/>
  <c r="V135" i="3"/>
  <c r="W135" i="3"/>
  <c r="X135" i="3"/>
  <c r="I136" i="7"/>
  <c r="V136" i="3"/>
  <c r="W136" i="3"/>
  <c r="AA136" i="3" s="1"/>
  <c r="X136" i="3"/>
  <c r="AB136" i="3" s="1"/>
  <c r="I137" i="7"/>
  <c r="V137" i="3"/>
  <c r="W137" i="3"/>
  <c r="X137" i="3"/>
  <c r="I138" i="7"/>
  <c r="V138" i="3"/>
  <c r="W138" i="3"/>
  <c r="X138" i="3"/>
  <c r="I139" i="7"/>
  <c r="V139" i="3"/>
  <c r="W139" i="3"/>
  <c r="X139" i="3"/>
  <c r="I140" i="7"/>
  <c r="V140" i="3"/>
  <c r="W140" i="3"/>
  <c r="AA140" i="3" s="1"/>
  <c r="X140" i="3"/>
  <c r="I141" i="7"/>
  <c r="V141" i="3"/>
  <c r="W141" i="3"/>
  <c r="X141" i="3"/>
  <c r="I142" i="7"/>
  <c r="V142" i="3"/>
  <c r="Z142" i="3" s="1"/>
  <c r="W142" i="3"/>
  <c r="X142" i="3"/>
  <c r="I143" i="7"/>
  <c r="V143" i="3"/>
  <c r="Z143" i="3" s="1"/>
  <c r="W143" i="3"/>
  <c r="AA143" i="3" s="1"/>
  <c r="X143" i="3"/>
  <c r="I144" i="7"/>
  <c r="V144" i="3"/>
  <c r="W144" i="3"/>
  <c r="X144" i="3"/>
  <c r="I145" i="7"/>
  <c r="V145" i="3"/>
  <c r="W145" i="3"/>
  <c r="X145" i="3"/>
  <c r="I146" i="7"/>
  <c r="V146" i="3"/>
  <c r="W146" i="3"/>
  <c r="X146" i="3"/>
  <c r="I147" i="7"/>
  <c r="V147" i="3"/>
  <c r="W147" i="3"/>
  <c r="AA147" i="3" s="1"/>
  <c r="X147" i="3"/>
  <c r="I148" i="7"/>
  <c r="V148" i="3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Z151" i="3" s="1"/>
  <c r="W151" i="3"/>
  <c r="AA151" i="3" s="1"/>
  <c r="X151" i="3"/>
  <c r="AB151" i="3" s="1"/>
  <c r="I152" i="7"/>
  <c r="V152" i="3"/>
  <c r="W152" i="3"/>
  <c r="X152" i="3"/>
  <c r="I153" i="7"/>
  <c r="V153" i="3"/>
  <c r="W153" i="3"/>
  <c r="X153" i="3"/>
  <c r="I154" i="7"/>
  <c r="V154" i="3"/>
  <c r="W154" i="3"/>
  <c r="X154" i="3"/>
  <c r="I155" i="7"/>
  <c r="V155" i="3"/>
  <c r="W155" i="3"/>
  <c r="AA155" i="3" s="1"/>
  <c r="X155" i="3"/>
  <c r="I156" i="7"/>
  <c r="V156" i="3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Z159" i="3" s="1"/>
  <c r="W159" i="3"/>
  <c r="AA159" i="3" s="1"/>
  <c r="X159" i="3"/>
  <c r="I160" i="7"/>
  <c r="V160" i="3"/>
  <c r="W160" i="3"/>
  <c r="X160" i="3"/>
  <c r="I161" i="7"/>
  <c r="V161" i="3"/>
  <c r="W161" i="3"/>
  <c r="X161" i="3"/>
  <c r="I162" i="7"/>
  <c r="V162" i="3"/>
  <c r="W162" i="3"/>
  <c r="X162" i="3"/>
  <c r="I163" i="7"/>
  <c r="V163" i="3"/>
  <c r="W163" i="3"/>
  <c r="AA163" i="3" s="1"/>
  <c r="X163" i="3"/>
  <c r="I164" i="7"/>
  <c r="V164" i="3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Z167" i="3" s="1"/>
  <c r="W167" i="3"/>
  <c r="AA167" i="3" s="1"/>
  <c r="X167" i="3"/>
  <c r="AB167" i="3" s="1"/>
  <c r="I168" i="7"/>
  <c r="V168" i="3"/>
  <c r="W168" i="3"/>
  <c r="X168" i="3"/>
  <c r="I169" i="7"/>
  <c r="V169" i="3"/>
  <c r="W169" i="3"/>
  <c r="X169" i="3"/>
  <c r="I170" i="7"/>
  <c r="V170" i="3"/>
  <c r="W170" i="3"/>
  <c r="X170" i="3"/>
  <c r="I171" i="7"/>
  <c r="V171" i="3"/>
  <c r="W171" i="3"/>
  <c r="AA171" i="3" s="1"/>
  <c r="X171" i="3"/>
  <c r="I172" i="7"/>
  <c r="V172" i="3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Z175" i="3" s="1"/>
  <c r="W175" i="3"/>
  <c r="AA175" i="3" s="1"/>
  <c r="X175" i="3"/>
  <c r="AB175" i="3" s="1"/>
  <c r="I176" i="7"/>
  <c r="V176" i="3"/>
  <c r="W176" i="3"/>
  <c r="X176" i="3"/>
  <c r="I177" i="7"/>
  <c r="V177" i="3"/>
  <c r="W177" i="3"/>
  <c r="X177" i="3"/>
  <c r="I178" i="7"/>
  <c r="V178" i="3"/>
  <c r="W178" i="3"/>
  <c r="X178" i="3"/>
  <c r="I179" i="7"/>
  <c r="V179" i="3"/>
  <c r="W179" i="3"/>
  <c r="AA179" i="3" s="1"/>
  <c r="X179" i="3"/>
  <c r="I180" i="7"/>
  <c r="V180" i="3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Z183" i="3" s="1"/>
  <c r="W183" i="3"/>
  <c r="AA183" i="3" s="1"/>
  <c r="X183" i="3"/>
  <c r="AB183" i="3" s="1"/>
  <c r="I184" i="7"/>
  <c r="V184" i="3"/>
  <c r="W184" i="3"/>
  <c r="X184" i="3"/>
  <c r="I185" i="7"/>
  <c r="V185" i="3"/>
  <c r="W185" i="3"/>
  <c r="X185" i="3"/>
  <c r="I186" i="7"/>
  <c r="V186" i="3"/>
  <c r="W186" i="3"/>
  <c r="X186" i="3"/>
  <c r="I187" i="7"/>
  <c r="V187" i="3"/>
  <c r="W187" i="3"/>
  <c r="AA187" i="3" s="1"/>
  <c r="X187" i="3"/>
  <c r="I188" i="7"/>
  <c r="V188" i="3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Z191" i="3" s="1"/>
  <c r="W191" i="3"/>
  <c r="AA191" i="3" s="1"/>
  <c r="X191" i="3"/>
  <c r="AB191" i="3" s="1"/>
  <c r="I192" i="7"/>
  <c r="V192" i="3"/>
  <c r="W192" i="3"/>
  <c r="X192" i="3"/>
  <c r="I193" i="7"/>
  <c r="V193" i="3"/>
  <c r="W193" i="3"/>
  <c r="X193" i="3"/>
  <c r="I194" i="7"/>
  <c r="V194" i="3"/>
  <c r="W194" i="3"/>
  <c r="X194" i="3"/>
  <c r="I195" i="7"/>
  <c r="V195" i="3"/>
  <c r="W195" i="3"/>
  <c r="AA195" i="3" s="1"/>
  <c r="X195" i="3"/>
  <c r="I196" i="7"/>
  <c r="V196" i="3"/>
  <c r="W196" i="3"/>
  <c r="AA196" i="3" s="1"/>
  <c r="X196" i="3"/>
  <c r="I197" i="7"/>
  <c r="V197" i="3"/>
  <c r="W197" i="3"/>
  <c r="X197" i="3"/>
  <c r="I198" i="7"/>
  <c r="V198" i="3"/>
  <c r="W198" i="3"/>
  <c r="X198" i="3"/>
  <c r="I262" i="7"/>
  <c r="V262" i="3"/>
  <c r="Z262" i="3" s="1"/>
  <c r="W262" i="3"/>
  <c r="AA262" i="3" s="1"/>
  <c r="X262" i="3"/>
  <c r="AB262" i="3" s="1"/>
  <c r="I199" i="7"/>
  <c r="V199" i="3"/>
  <c r="W199" i="3"/>
  <c r="X199" i="3"/>
  <c r="I200" i="7"/>
  <c r="V200" i="3"/>
  <c r="W200" i="3"/>
  <c r="X200" i="3"/>
  <c r="I201" i="7"/>
  <c r="V201" i="3"/>
  <c r="W201" i="3"/>
  <c r="X201" i="3"/>
  <c r="I202" i="7"/>
  <c r="V202" i="3"/>
  <c r="W202" i="3"/>
  <c r="AA202" i="3" s="1"/>
  <c r="X202" i="3"/>
  <c r="I203" i="7"/>
  <c r="V203" i="3"/>
  <c r="W203" i="3"/>
  <c r="AA203" i="3" s="1"/>
  <c r="X203" i="3"/>
  <c r="I204" i="7"/>
  <c r="V204" i="3"/>
  <c r="W204" i="3"/>
  <c r="X204" i="3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X207" i="3"/>
  <c r="I208" i="7"/>
  <c r="V208" i="3"/>
  <c r="W208" i="3"/>
  <c r="X208" i="3"/>
  <c r="I209" i="7"/>
  <c r="V209" i="3"/>
  <c r="W209" i="3"/>
  <c r="X209" i="3"/>
  <c r="I210" i="7"/>
  <c r="V210" i="3"/>
  <c r="W210" i="3"/>
  <c r="AA210" i="3" s="1"/>
  <c r="X210" i="3"/>
  <c r="I211" i="7"/>
  <c r="V211" i="3"/>
  <c r="W211" i="3"/>
  <c r="AA211" i="3" s="1"/>
  <c r="X211" i="3"/>
  <c r="I212" i="7"/>
  <c r="V212" i="3"/>
  <c r="W212" i="3"/>
  <c r="X212" i="3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X215" i="3"/>
  <c r="I216" i="7"/>
  <c r="V216" i="3"/>
  <c r="W216" i="3"/>
  <c r="X216" i="3"/>
  <c r="I217" i="7"/>
  <c r="V217" i="3"/>
  <c r="W217" i="3"/>
  <c r="X217" i="3"/>
  <c r="I218" i="7"/>
  <c r="V218" i="3"/>
  <c r="W218" i="3"/>
  <c r="AA218" i="3" s="1"/>
  <c r="X218" i="3"/>
  <c r="I219" i="7"/>
  <c r="V219" i="3"/>
  <c r="W219" i="3"/>
  <c r="AA219" i="3" s="1"/>
  <c r="X219" i="3"/>
  <c r="I220" i="7"/>
  <c r="V220" i="3"/>
  <c r="W220" i="3"/>
  <c r="X220" i="3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X223" i="3"/>
  <c r="I224" i="7"/>
  <c r="V224" i="3"/>
  <c r="W224" i="3"/>
  <c r="X224" i="3"/>
  <c r="I225" i="7"/>
  <c r="V225" i="3"/>
  <c r="W225" i="3"/>
  <c r="X225" i="3"/>
  <c r="I226" i="7"/>
  <c r="V226" i="3"/>
  <c r="W226" i="3"/>
  <c r="AA226" i="3" s="1"/>
  <c r="X226" i="3"/>
  <c r="I227" i="7"/>
  <c r="V227" i="3"/>
  <c r="W227" i="3"/>
  <c r="AA227" i="3" s="1"/>
  <c r="X227" i="3"/>
  <c r="I228" i="7"/>
  <c r="V228" i="3"/>
  <c r="W228" i="3"/>
  <c r="X228" i="3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X231" i="3"/>
  <c r="I232" i="7"/>
  <c r="V232" i="3"/>
  <c r="W232" i="3"/>
  <c r="X232" i="3"/>
  <c r="I233" i="7"/>
  <c r="V233" i="3"/>
  <c r="W233" i="3"/>
  <c r="X233" i="3"/>
  <c r="I234" i="7"/>
  <c r="V234" i="3"/>
  <c r="W234" i="3"/>
  <c r="AA234" i="3" s="1"/>
  <c r="X234" i="3"/>
  <c r="I235" i="7"/>
  <c r="V235" i="3"/>
  <c r="W235" i="3"/>
  <c r="AA235" i="3" s="1"/>
  <c r="X235" i="3"/>
  <c r="I237" i="7"/>
  <c r="V237" i="3"/>
  <c r="W237" i="3"/>
  <c r="X237" i="3"/>
  <c r="I238" i="7"/>
  <c r="V238" i="3"/>
  <c r="W238" i="3"/>
  <c r="X238" i="3"/>
  <c r="I239" i="7"/>
  <c r="V239" i="3"/>
  <c r="W239" i="3"/>
  <c r="AA239" i="3" s="1"/>
  <c r="X239" i="3"/>
  <c r="AB239" i="3" s="1"/>
  <c r="I240" i="7"/>
  <c r="V240" i="3"/>
  <c r="W240" i="3"/>
  <c r="X240" i="3"/>
  <c r="I241" i="7"/>
  <c r="V241" i="3"/>
  <c r="W241" i="3"/>
  <c r="X241" i="3"/>
  <c r="I242" i="7"/>
  <c r="V242" i="3"/>
  <c r="W242" i="3"/>
  <c r="X242" i="3"/>
  <c r="I243" i="7"/>
  <c r="V243" i="3"/>
  <c r="W243" i="3"/>
  <c r="AA243" i="3" s="1"/>
  <c r="X243" i="3"/>
  <c r="I244" i="7"/>
  <c r="V244" i="3"/>
  <c r="W244" i="3"/>
  <c r="AA244" i="3" s="1"/>
  <c r="X244" i="3"/>
  <c r="I245" i="7"/>
  <c r="V245" i="3"/>
  <c r="W245" i="3"/>
  <c r="X245" i="3"/>
  <c r="I246" i="7"/>
  <c r="V246" i="3"/>
  <c r="W246" i="3"/>
  <c r="X246" i="3"/>
  <c r="I247" i="7"/>
  <c r="V247" i="3"/>
  <c r="W247" i="3"/>
  <c r="AA247" i="3" s="1"/>
  <c r="X247" i="3"/>
  <c r="AB247" i="3" s="1"/>
  <c r="I248" i="7"/>
  <c r="V248" i="3"/>
  <c r="W248" i="3"/>
  <c r="X248" i="3"/>
  <c r="I249" i="7"/>
  <c r="V249" i="3"/>
  <c r="W249" i="3"/>
  <c r="X249" i="3"/>
  <c r="I250" i="7"/>
  <c r="V250" i="3"/>
  <c r="W250" i="3"/>
  <c r="X250" i="3"/>
  <c r="I251" i="7"/>
  <c r="V251" i="3"/>
  <c r="W251" i="3"/>
  <c r="AA251" i="3" s="1"/>
  <c r="X251" i="3"/>
  <c r="I252" i="7"/>
  <c r="V252" i="3"/>
  <c r="W252" i="3"/>
  <c r="AA252" i="3" s="1"/>
  <c r="X252" i="3"/>
  <c r="I253" i="7"/>
  <c r="V253" i="3"/>
  <c r="W253" i="3"/>
  <c r="X253" i="3"/>
  <c r="I254" i="7"/>
  <c r="V254" i="3"/>
  <c r="W254" i="3"/>
  <c r="X254" i="3"/>
  <c r="I255" i="7"/>
  <c r="V255" i="3"/>
  <c r="W255" i="3"/>
  <c r="AA255" i="3" s="1"/>
  <c r="X255" i="3"/>
  <c r="AB255" i="3" s="1"/>
  <c r="I256" i="7"/>
  <c r="V256" i="3"/>
  <c r="W256" i="3"/>
  <c r="X256" i="3"/>
  <c r="I257" i="7"/>
  <c r="V257" i="3"/>
  <c r="W257" i="3"/>
  <c r="X257" i="3"/>
  <c r="I258" i="7"/>
  <c r="V258" i="3"/>
  <c r="W258" i="3"/>
  <c r="X258" i="3"/>
  <c r="I259" i="7"/>
  <c r="V259" i="3"/>
  <c r="W259" i="3"/>
  <c r="AA259" i="3" s="1"/>
  <c r="X259" i="3"/>
  <c r="I260" i="7"/>
  <c r="V260" i="3"/>
  <c r="W260" i="3"/>
  <c r="AA260" i="3" s="1"/>
  <c r="X260" i="3"/>
  <c r="I261" i="7"/>
  <c r="V261" i="3"/>
  <c r="W261" i="3"/>
  <c r="X261" i="3"/>
  <c r="I263" i="7"/>
  <c r="V263" i="3"/>
  <c r="W263" i="3"/>
  <c r="X263" i="3"/>
  <c r="I264" i="7"/>
  <c r="V264" i="3"/>
  <c r="W264" i="3"/>
  <c r="AA264" i="3" s="1"/>
  <c r="X264" i="3"/>
  <c r="AB264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262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3" i="5"/>
  <c r="J264" i="5"/>
  <c r="G130" i="7"/>
  <c r="O265" i="1"/>
  <c r="O267" i="1" s="1"/>
  <c r="E265" i="5"/>
  <c r="E267" i="5" s="1"/>
  <c r="E267" i="2"/>
  <c r="G205" i="7"/>
  <c r="F267" i="3"/>
  <c r="E267" i="3"/>
  <c r="D267" i="3"/>
  <c r="C267" i="3"/>
  <c r="K265" i="3"/>
  <c r="K267" i="3" s="1"/>
  <c r="J265" i="3"/>
  <c r="J267" i="3" s="1"/>
  <c r="I265" i="3"/>
  <c r="I267" i="3" s="1"/>
  <c r="H265" i="3"/>
  <c r="H267" i="3" s="1"/>
  <c r="G165" i="7"/>
  <c r="D265" i="2"/>
  <c r="D267" i="2" s="1"/>
  <c r="C265" i="2"/>
  <c r="C267" i="2" s="1"/>
  <c r="E265" i="7"/>
  <c r="E267" i="7" s="1"/>
  <c r="D265" i="7"/>
  <c r="D267" i="7" s="1"/>
  <c r="D265" i="5"/>
  <c r="D267" i="5" s="1"/>
  <c r="C265" i="5"/>
  <c r="C267" i="5" s="1"/>
  <c r="P273" i="1"/>
  <c r="F265" i="7"/>
  <c r="F267" i="7" s="1"/>
  <c r="G62" i="7"/>
  <c r="P272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232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262" i="7"/>
  <c r="G199" i="7"/>
  <c r="G200" i="7"/>
  <c r="G201" i="7"/>
  <c r="G202" i="7"/>
  <c r="G203" i="7"/>
  <c r="G146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3" i="7"/>
  <c r="G264" i="7"/>
  <c r="N267" i="3"/>
  <c r="O267" i="3"/>
  <c r="P267" i="3"/>
  <c r="M267" i="3"/>
  <c r="P270" i="1"/>
  <c r="P271" i="1"/>
  <c r="O275" i="1"/>
  <c r="AB109" i="3" l="1"/>
  <c r="AB77" i="3"/>
  <c r="AB69" i="3"/>
  <c r="AB61" i="3"/>
  <c r="AB162" i="3"/>
  <c r="AB154" i="3"/>
  <c r="AB146" i="3"/>
  <c r="AB127" i="3"/>
  <c r="AB107" i="3"/>
  <c r="AB103" i="3"/>
  <c r="AB99" i="3"/>
  <c r="AB257" i="3"/>
  <c r="AB249" i="3"/>
  <c r="AB241" i="3"/>
  <c r="AB232" i="3"/>
  <c r="AB224" i="3"/>
  <c r="AB216" i="3"/>
  <c r="AB208" i="3"/>
  <c r="AB200" i="3"/>
  <c r="AB193" i="3"/>
  <c r="AB185" i="3"/>
  <c r="AB177" i="3"/>
  <c r="AB169" i="3"/>
  <c r="AB161" i="3"/>
  <c r="AB153" i="3"/>
  <c r="AB145" i="3"/>
  <c r="AB140" i="3"/>
  <c r="AB132" i="3"/>
  <c r="AB104" i="3"/>
  <c r="AD104" i="3" s="1"/>
  <c r="J104" i="7" s="1"/>
  <c r="K104" i="7" s="1"/>
  <c r="L104" i="7" s="1"/>
  <c r="P104" i="7" s="1"/>
  <c r="AB23" i="3"/>
  <c r="AB27" i="3"/>
  <c r="AB142" i="3"/>
  <c r="AB138" i="3"/>
  <c r="AB134" i="3"/>
  <c r="AA107" i="3"/>
  <c r="AB128" i="3"/>
  <c r="AB124" i="3"/>
  <c r="AB120" i="3"/>
  <c r="AB116" i="3"/>
  <c r="AB112" i="3"/>
  <c r="AB108" i="3"/>
  <c r="AB106" i="3"/>
  <c r="AB102" i="3"/>
  <c r="AB98" i="3"/>
  <c r="AB94" i="3"/>
  <c r="AB90" i="3"/>
  <c r="AB86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100" i="3"/>
  <c r="AA96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8" i="3"/>
  <c r="AB150" i="3"/>
  <c r="AA256" i="3"/>
  <c r="AA248" i="3"/>
  <c r="AA240" i="3"/>
  <c r="AA231" i="3"/>
  <c r="AA223" i="3"/>
  <c r="AA215" i="3"/>
  <c r="AA207" i="3"/>
  <c r="AA199" i="3"/>
  <c r="AA192" i="3"/>
  <c r="AA184" i="3"/>
  <c r="AA176" i="3"/>
  <c r="AA168" i="3"/>
  <c r="AA160" i="3"/>
  <c r="AA152" i="3"/>
  <c r="AA144" i="3"/>
  <c r="AB261" i="3"/>
  <c r="AB259" i="3"/>
  <c r="AB253" i="3"/>
  <c r="AB251" i="3"/>
  <c r="AB245" i="3"/>
  <c r="AB243" i="3"/>
  <c r="AB237" i="3"/>
  <c r="AB234" i="3"/>
  <c r="AB228" i="3"/>
  <c r="AB226" i="3"/>
  <c r="AB220" i="3"/>
  <c r="AB218" i="3"/>
  <c r="AB212" i="3"/>
  <c r="AB210" i="3"/>
  <c r="AB204" i="3"/>
  <c r="AB202" i="3"/>
  <c r="AB197" i="3"/>
  <c r="AB195" i="3"/>
  <c r="AB189" i="3"/>
  <c r="AB187" i="3"/>
  <c r="AB181" i="3"/>
  <c r="AB179" i="3"/>
  <c r="AB173" i="3"/>
  <c r="AB171" i="3"/>
  <c r="AB165" i="3"/>
  <c r="AB157" i="3"/>
  <c r="AB149" i="3"/>
  <c r="AA181" i="3"/>
  <c r="Z210" i="3"/>
  <c r="Z202" i="3"/>
  <c r="Z195" i="3"/>
  <c r="Z187" i="3"/>
  <c r="Z179" i="3"/>
  <c r="Z171" i="3"/>
  <c r="Z163" i="3"/>
  <c r="Z155" i="3"/>
  <c r="Z147" i="3"/>
  <c r="AB50" i="3"/>
  <c r="AB49" i="3"/>
  <c r="AB46" i="3"/>
  <c r="AB45" i="3"/>
  <c r="Z263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8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39" i="3"/>
  <c r="Z135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0" i="3"/>
  <c r="AB256" i="3"/>
  <c r="AB252" i="3"/>
  <c r="AB248" i="3"/>
  <c r="AB244" i="3"/>
  <c r="AB240" i="3"/>
  <c r="AB235" i="3"/>
  <c r="AB231" i="3"/>
  <c r="AB227" i="3"/>
  <c r="AB223" i="3"/>
  <c r="AB219" i="3"/>
  <c r="AB215" i="3"/>
  <c r="AB211" i="3"/>
  <c r="AB207" i="3"/>
  <c r="AB203" i="3"/>
  <c r="AB199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1" i="3"/>
  <c r="AB137" i="3"/>
  <c r="AB133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1" i="3"/>
  <c r="Z257" i="3"/>
  <c r="Z253" i="3"/>
  <c r="Z249" i="3"/>
  <c r="Z245" i="3"/>
  <c r="Z241" i="3"/>
  <c r="Z237" i="3"/>
  <c r="Z232" i="3"/>
  <c r="Z228" i="3"/>
  <c r="Z224" i="3"/>
  <c r="Z220" i="3"/>
  <c r="Z216" i="3"/>
  <c r="Z212" i="3"/>
  <c r="Z208" i="3"/>
  <c r="Z204" i="3"/>
  <c r="Z200" i="3"/>
  <c r="Z197" i="3"/>
  <c r="Z193" i="3"/>
  <c r="Z189" i="3"/>
  <c r="Z185" i="3"/>
  <c r="Z181" i="3"/>
  <c r="Z177" i="3"/>
  <c r="Z173" i="3"/>
  <c r="Z169" i="3"/>
  <c r="AA263" i="3"/>
  <c r="AA258" i="3"/>
  <c r="AA254" i="3"/>
  <c r="AA250" i="3"/>
  <c r="AA246" i="3"/>
  <c r="AA242" i="3"/>
  <c r="AA238" i="3"/>
  <c r="AA233" i="3"/>
  <c r="AA229" i="3"/>
  <c r="AA225" i="3"/>
  <c r="AA221" i="3"/>
  <c r="AA217" i="3"/>
  <c r="AA213" i="3"/>
  <c r="AA209" i="3"/>
  <c r="AA205" i="3"/>
  <c r="AA201" i="3"/>
  <c r="AA198" i="3"/>
  <c r="AA194" i="3"/>
  <c r="AA190" i="3"/>
  <c r="AA186" i="3"/>
  <c r="AA182" i="3"/>
  <c r="AA178" i="3"/>
  <c r="AA174" i="3"/>
  <c r="AA170" i="3"/>
  <c r="AA166" i="3"/>
  <c r="AA158" i="3"/>
  <c r="AA139" i="3"/>
  <c r="AA135" i="3"/>
  <c r="AA108" i="3"/>
  <c r="Z138" i="3"/>
  <c r="Z134" i="3"/>
  <c r="Z127" i="3"/>
  <c r="Z123" i="3"/>
  <c r="Z119" i="3"/>
  <c r="Z115" i="3"/>
  <c r="Z111" i="3"/>
  <c r="Z15" i="3"/>
  <c r="I265" i="7"/>
  <c r="I267" i="7" s="1"/>
  <c r="R164" i="3"/>
  <c r="R160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4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262" i="3"/>
  <c r="R195" i="3"/>
  <c r="R191" i="3"/>
  <c r="R187" i="3"/>
  <c r="R183" i="3"/>
  <c r="R179" i="3"/>
  <c r="R175" i="3"/>
  <c r="R171" i="3"/>
  <c r="R167" i="3"/>
  <c r="Z218" i="3"/>
  <c r="Z264" i="3"/>
  <c r="AD264" i="3" s="1"/>
  <c r="J264" i="7" s="1"/>
  <c r="K264" i="7" s="1"/>
  <c r="L264" i="7" s="1"/>
  <c r="P264" i="7" s="1"/>
  <c r="Z259" i="3"/>
  <c r="Z255" i="3"/>
  <c r="AD255" i="3" s="1"/>
  <c r="J255" i="7" s="1"/>
  <c r="K255" i="7" s="1"/>
  <c r="L255" i="7" s="1"/>
  <c r="P255" i="7" s="1"/>
  <c r="Z251" i="3"/>
  <c r="Z247" i="3"/>
  <c r="AD247" i="3" s="1"/>
  <c r="J247" i="7" s="1"/>
  <c r="K247" i="7" s="1"/>
  <c r="L247" i="7" s="1"/>
  <c r="P247" i="7" s="1"/>
  <c r="Z243" i="3"/>
  <c r="Z239" i="3"/>
  <c r="AD239" i="3" s="1"/>
  <c r="J239" i="7" s="1"/>
  <c r="K239" i="7" s="1"/>
  <c r="L239" i="7" s="1"/>
  <c r="P239" i="7" s="1"/>
  <c r="Z234" i="3"/>
  <c r="Z230" i="3"/>
  <c r="AD230" i="3" s="1"/>
  <c r="J230" i="7" s="1"/>
  <c r="K230" i="7" s="1"/>
  <c r="L230" i="7" s="1"/>
  <c r="P230" i="7" s="1"/>
  <c r="Z226" i="3"/>
  <c r="Z222" i="3"/>
  <c r="AD222" i="3" s="1"/>
  <c r="J222" i="7" s="1"/>
  <c r="K222" i="7" s="1"/>
  <c r="L222" i="7" s="1"/>
  <c r="P222" i="7" s="1"/>
  <c r="AB213" i="3"/>
  <c r="AB190" i="3"/>
  <c r="Z14" i="3"/>
  <c r="Z10" i="3"/>
  <c r="Z6" i="3"/>
  <c r="AB254" i="3"/>
  <c r="AA220" i="3"/>
  <c r="Z164" i="3"/>
  <c r="Z160" i="3"/>
  <c r="Z156" i="3"/>
  <c r="Z152" i="3"/>
  <c r="Z148" i="3"/>
  <c r="Z144" i="3"/>
  <c r="Z140" i="3"/>
  <c r="Z136" i="3"/>
  <c r="AD136" i="3" s="1"/>
  <c r="J136" i="7" s="1"/>
  <c r="K136" i="7" s="1"/>
  <c r="L136" i="7" s="1"/>
  <c r="P136" i="7" s="1"/>
  <c r="Z132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AD81" i="3" s="1"/>
  <c r="J81" i="7" s="1"/>
  <c r="K81" i="7" s="1"/>
  <c r="L81" i="7" s="1"/>
  <c r="P81" i="7" s="1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Z49" i="3"/>
  <c r="Z45" i="3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5" i="3"/>
  <c r="AA165" i="3"/>
  <c r="AA161" i="3"/>
  <c r="AA157" i="3"/>
  <c r="AA153" i="3"/>
  <c r="AA149" i="3"/>
  <c r="AA145" i="3"/>
  <c r="AA141" i="3"/>
  <c r="AA137" i="3"/>
  <c r="AA133" i="3"/>
  <c r="AA125" i="3"/>
  <c r="AA117" i="3"/>
  <c r="AA109" i="3"/>
  <c r="AA66" i="3"/>
  <c r="AA62" i="3"/>
  <c r="AA58" i="3"/>
  <c r="AA34" i="3"/>
  <c r="AA30" i="3"/>
  <c r="AA15" i="3"/>
  <c r="R129" i="3"/>
  <c r="R125" i="3"/>
  <c r="R121" i="3"/>
  <c r="R117" i="3"/>
  <c r="R113" i="3"/>
  <c r="R109" i="3"/>
  <c r="R15" i="3"/>
  <c r="R11" i="3"/>
  <c r="R7" i="3"/>
  <c r="G265" i="5"/>
  <c r="G267" i="5" s="1"/>
  <c r="AB263" i="3"/>
  <c r="AB246" i="3"/>
  <c r="AB229" i="3"/>
  <c r="AB198" i="3"/>
  <c r="AB182" i="3"/>
  <c r="AB166" i="3"/>
  <c r="AB135" i="3"/>
  <c r="AA122" i="3"/>
  <c r="AA106" i="3"/>
  <c r="G265" i="7"/>
  <c r="AD16" i="3"/>
  <c r="J16" i="7" s="1"/>
  <c r="K16" i="7" s="1"/>
  <c r="L16" i="7" s="1"/>
  <c r="P16" i="7" s="1"/>
  <c r="L265" i="3"/>
  <c r="L267" i="3" s="1"/>
  <c r="AB238" i="3"/>
  <c r="AA228" i="3"/>
  <c r="AA204" i="3"/>
  <c r="AB174" i="3"/>
  <c r="AA142" i="3"/>
  <c r="Z125" i="3"/>
  <c r="AB115" i="3"/>
  <c r="AB111" i="3"/>
  <c r="AA103" i="3"/>
  <c r="AA99" i="3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5" i="3"/>
  <c r="Q267" i="3" s="1"/>
  <c r="W265" i="3"/>
  <c r="AA253" i="3"/>
  <c r="AB221" i="3"/>
  <c r="AA212" i="3"/>
  <c r="AA189" i="3"/>
  <c r="AB159" i="3"/>
  <c r="AD159" i="3" s="1"/>
  <c r="J159" i="7" s="1"/>
  <c r="K159" i="7" s="1"/>
  <c r="L159" i="7" s="1"/>
  <c r="P159" i="7" s="1"/>
  <c r="AA150" i="3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D92" i="3" s="1"/>
  <c r="J92" i="7" s="1"/>
  <c r="K92" i="7" s="1"/>
  <c r="L92" i="7" s="1"/>
  <c r="P92" i="7" s="1"/>
  <c r="AB88" i="3"/>
  <c r="AB84" i="3"/>
  <c r="AB80" i="3"/>
  <c r="AB76" i="3"/>
  <c r="AB72" i="3"/>
  <c r="AB68" i="3"/>
  <c r="AD68" i="3" s="1"/>
  <c r="J68" i="7" s="1"/>
  <c r="K68" i="7" s="1"/>
  <c r="L68" i="7" s="1"/>
  <c r="P68" i="7" s="1"/>
  <c r="AB64" i="3"/>
  <c r="AB60" i="3"/>
  <c r="AB56" i="3"/>
  <c r="AB52" i="3"/>
  <c r="AB48" i="3"/>
  <c r="AB44" i="3"/>
  <c r="AB40" i="3"/>
  <c r="AB36" i="3"/>
  <c r="AD36" i="3" s="1"/>
  <c r="J36" i="7" s="1"/>
  <c r="K36" i="7" s="1"/>
  <c r="L36" i="7" s="1"/>
  <c r="P36" i="7" s="1"/>
  <c r="AB32" i="3"/>
  <c r="AB28" i="3"/>
  <c r="AB24" i="3"/>
  <c r="AB20" i="3"/>
  <c r="Z11" i="3"/>
  <c r="R127" i="3"/>
  <c r="R123" i="3"/>
  <c r="R119" i="3"/>
  <c r="R115" i="3"/>
  <c r="R111" i="3"/>
  <c r="R107" i="3"/>
  <c r="R13" i="3"/>
  <c r="R9" i="3"/>
  <c r="R5" i="3"/>
  <c r="G265" i="3"/>
  <c r="G267" i="3" s="1"/>
  <c r="AA261" i="3"/>
  <c r="AA237" i="3"/>
  <c r="AB205" i="3"/>
  <c r="AA197" i="3"/>
  <c r="AA173" i="3"/>
  <c r="AB143" i="3"/>
  <c r="AD143" i="3" s="1"/>
  <c r="J143" i="7" s="1"/>
  <c r="K143" i="7" s="1"/>
  <c r="L143" i="7" s="1"/>
  <c r="AA134" i="3"/>
  <c r="AB123" i="3"/>
  <c r="Z117" i="3"/>
  <c r="Z113" i="3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0" i="3"/>
  <c r="AB258" i="3"/>
  <c r="Z256" i="3"/>
  <c r="Z252" i="3"/>
  <c r="AB250" i="3"/>
  <c r="Z248" i="3"/>
  <c r="Z244" i="3"/>
  <c r="AB242" i="3"/>
  <c r="Z240" i="3"/>
  <c r="Z235" i="3"/>
  <c r="AB233" i="3"/>
  <c r="Z231" i="3"/>
  <c r="Z227" i="3"/>
  <c r="AB225" i="3"/>
  <c r="Z223" i="3"/>
  <c r="Z219" i="3"/>
  <c r="AB217" i="3"/>
  <c r="Z215" i="3"/>
  <c r="Z211" i="3"/>
  <c r="AB209" i="3"/>
  <c r="Z207" i="3"/>
  <c r="Z203" i="3"/>
  <c r="AB201" i="3"/>
  <c r="Z199" i="3"/>
  <c r="Z196" i="3"/>
  <c r="AB194" i="3"/>
  <c r="Z192" i="3"/>
  <c r="Z188" i="3"/>
  <c r="AB186" i="3"/>
  <c r="Z184" i="3"/>
  <c r="Z180" i="3"/>
  <c r="AB178" i="3"/>
  <c r="Z176" i="3"/>
  <c r="Z172" i="3"/>
  <c r="AB170" i="3"/>
  <c r="Z168" i="3"/>
  <c r="Z165" i="3"/>
  <c r="AB163" i="3"/>
  <c r="Z161" i="3"/>
  <c r="Z157" i="3"/>
  <c r="AB155" i="3"/>
  <c r="Z153" i="3"/>
  <c r="Z149" i="3"/>
  <c r="AB147" i="3"/>
  <c r="Z141" i="3"/>
  <c r="AB139" i="3"/>
  <c r="Z137" i="3"/>
  <c r="Z133" i="3"/>
  <c r="AA126" i="3"/>
  <c r="AA118" i="3"/>
  <c r="AD118" i="3" s="1"/>
  <c r="J118" i="7" s="1"/>
  <c r="K118" i="7" s="1"/>
  <c r="L118" i="7" s="1"/>
  <c r="P118" i="7" s="1"/>
  <c r="AA110" i="3"/>
  <c r="AB10" i="3"/>
  <c r="AB9" i="3"/>
  <c r="AD9" i="3" s="1"/>
  <c r="J9" i="7" s="1"/>
  <c r="K9" i="7" s="1"/>
  <c r="L9" i="7" s="1"/>
  <c r="P9" i="7" s="1"/>
  <c r="AA128" i="3"/>
  <c r="AA124" i="3"/>
  <c r="AA120" i="3"/>
  <c r="AA116" i="3"/>
  <c r="AA112" i="3"/>
  <c r="G266" i="7"/>
  <c r="AB15" i="3"/>
  <c r="AB11" i="3"/>
  <c r="AB7" i="3"/>
  <c r="V265" i="3"/>
  <c r="V267" i="3" s="1"/>
  <c r="Z145" i="3"/>
  <c r="AA127" i="3"/>
  <c r="AA119" i="3"/>
  <c r="AA111" i="3"/>
  <c r="AA105" i="3"/>
  <c r="AD105" i="3" s="1"/>
  <c r="J105" i="7" s="1"/>
  <c r="K105" i="7" s="1"/>
  <c r="L105" i="7" s="1"/>
  <c r="P105" i="7" s="1"/>
  <c r="AA102" i="3"/>
  <c r="AB95" i="3"/>
  <c r="AB91" i="3"/>
  <c r="AB87" i="3"/>
  <c r="Z65" i="3"/>
  <c r="AD65" i="3" s="1"/>
  <c r="J65" i="7" s="1"/>
  <c r="K65" i="7" s="1"/>
  <c r="L65" i="7" s="1"/>
  <c r="P65" i="7" s="1"/>
  <c r="Z61" i="3"/>
  <c r="Z57" i="3"/>
  <c r="AD57" i="3" s="1"/>
  <c r="J57" i="7" s="1"/>
  <c r="K57" i="7" s="1"/>
  <c r="L57" i="7" s="1"/>
  <c r="P57" i="7" s="1"/>
  <c r="AA54" i="3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1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7" i="3"/>
  <c r="R193" i="3"/>
  <c r="R189" i="3"/>
  <c r="R185" i="3"/>
  <c r="R181" i="3"/>
  <c r="R177" i="3"/>
  <c r="R173" i="3"/>
  <c r="R169" i="3"/>
  <c r="R162" i="3"/>
  <c r="R158" i="3"/>
  <c r="R154" i="3"/>
  <c r="R150" i="3"/>
  <c r="R146" i="3"/>
  <c r="R142" i="3"/>
  <c r="R138" i="3"/>
  <c r="R134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5" i="3"/>
  <c r="X267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D17" i="3" s="1"/>
  <c r="J17" i="7" s="1"/>
  <c r="K17" i="7" s="1"/>
  <c r="L17" i="7" s="1"/>
  <c r="P17" i="7" s="1"/>
  <c r="AB12" i="3"/>
  <c r="R156" i="3"/>
  <c r="R152" i="3"/>
  <c r="R148" i="3"/>
  <c r="R144" i="3"/>
  <c r="R140" i="3"/>
  <c r="R136" i="3"/>
  <c r="R132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7" i="3"/>
  <c r="AA249" i="3"/>
  <c r="AA241" i="3"/>
  <c r="AA232" i="3"/>
  <c r="AA224" i="3"/>
  <c r="AA216" i="3"/>
  <c r="AA208" i="3"/>
  <c r="AA200" i="3"/>
  <c r="AA193" i="3"/>
  <c r="AA185" i="3"/>
  <c r="AA177" i="3"/>
  <c r="AA169" i="3"/>
  <c r="AA162" i="3"/>
  <c r="AA154" i="3"/>
  <c r="AA146" i="3"/>
  <c r="AA138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A94" i="3"/>
  <c r="AA90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5" i="1"/>
  <c r="AD151" i="3"/>
  <c r="J151" i="7" s="1"/>
  <c r="K151" i="7" s="1"/>
  <c r="L151" i="7" s="1"/>
  <c r="P151" i="7" s="1"/>
  <c r="AD130" i="3"/>
  <c r="J130" i="7" s="1"/>
  <c r="K130" i="7" s="1"/>
  <c r="L130" i="7" s="1"/>
  <c r="P130" i="7" s="1"/>
  <c r="AD262" i="3"/>
  <c r="J262" i="7" s="1"/>
  <c r="K262" i="7" s="1"/>
  <c r="L262" i="7" s="1"/>
  <c r="P262" i="7" s="1"/>
  <c r="AD191" i="3"/>
  <c r="J191" i="7" s="1"/>
  <c r="K191" i="7" s="1"/>
  <c r="L191" i="7" s="1"/>
  <c r="P191" i="7" s="1"/>
  <c r="AD183" i="3"/>
  <c r="J183" i="7" s="1"/>
  <c r="K183" i="7" s="1"/>
  <c r="L183" i="7" s="1"/>
  <c r="P183" i="7" s="1"/>
  <c r="AD175" i="3"/>
  <c r="J175" i="7" s="1"/>
  <c r="K175" i="7" s="1"/>
  <c r="L175" i="7" s="1"/>
  <c r="P175" i="7" s="1"/>
  <c r="AD167" i="3"/>
  <c r="J167" i="7" s="1"/>
  <c r="K167" i="7" s="1"/>
  <c r="L167" i="7" s="1"/>
  <c r="P167" i="7" s="1"/>
  <c r="J265" i="5"/>
  <c r="AD214" i="3"/>
  <c r="J214" i="7" s="1"/>
  <c r="K214" i="7" s="1"/>
  <c r="L214" i="7" s="1"/>
  <c r="P214" i="7" s="1"/>
  <c r="AD206" i="3"/>
  <c r="J206" i="7" s="1"/>
  <c r="K206" i="7" s="1"/>
  <c r="L206" i="7" s="1"/>
  <c r="P206" i="7" s="1"/>
  <c r="F265" i="2"/>
  <c r="F267" i="2" s="1"/>
  <c r="R263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8" i="3"/>
  <c r="R194" i="3"/>
  <c r="R190" i="3"/>
  <c r="R186" i="3"/>
  <c r="R182" i="3"/>
  <c r="R178" i="3"/>
  <c r="R174" i="3"/>
  <c r="R170" i="3"/>
  <c r="R166" i="3"/>
  <c r="R163" i="3"/>
  <c r="R159" i="3"/>
  <c r="R155" i="3"/>
  <c r="R151" i="3"/>
  <c r="R147" i="3"/>
  <c r="R143" i="3"/>
  <c r="R139" i="3"/>
  <c r="R135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6" i="3"/>
  <c r="R192" i="3"/>
  <c r="R188" i="3"/>
  <c r="R184" i="3"/>
  <c r="R180" i="3"/>
  <c r="R176" i="3"/>
  <c r="R172" i="3"/>
  <c r="R168" i="3"/>
  <c r="R165" i="3"/>
  <c r="R161" i="3"/>
  <c r="R157" i="3"/>
  <c r="R153" i="3"/>
  <c r="R149" i="3"/>
  <c r="R145" i="3"/>
  <c r="R141" i="3"/>
  <c r="R137" i="3"/>
  <c r="R133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61" i="3" l="1"/>
  <c r="J61" i="7" s="1"/>
  <c r="K61" i="7" s="1"/>
  <c r="L61" i="7" s="1"/>
  <c r="P61" i="7" s="1"/>
  <c r="AD40" i="3"/>
  <c r="J40" i="7" s="1"/>
  <c r="K40" i="7" s="1"/>
  <c r="L40" i="7" s="1"/>
  <c r="P40" i="7" s="1"/>
  <c r="AD243" i="3"/>
  <c r="J243" i="7" s="1"/>
  <c r="K243" i="7" s="1"/>
  <c r="L243" i="7" s="1"/>
  <c r="P243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40" i="3"/>
  <c r="J140" i="7" s="1"/>
  <c r="K140" i="7" s="1"/>
  <c r="L140" i="7" s="1"/>
  <c r="P140" i="7" s="1"/>
  <c r="AD103" i="3"/>
  <c r="J103" i="7" s="1"/>
  <c r="K103" i="7" s="1"/>
  <c r="L103" i="7" s="1"/>
  <c r="P103" i="7" s="1"/>
  <c r="AD107" i="3"/>
  <c r="J107" i="7" s="1"/>
  <c r="K107" i="7" s="1"/>
  <c r="L107" i="7" s="1"/>
  <c r="P107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8" i="3"/>
  <c r="J88" i="7" s="1"/>
  <c r="K88" i="7" s="1"/>
  <c r="L88" i="7" s="1"/>
  <c r="P88" i="7" s="1"/>
  <c r="AD99" i="3"/>
  <c r="J99" i="7" s="1"/>
  <c r="K99" i="7" s="1"/>
  <c r="L99" i="7" s="1"/>
  <c r="P99" i="7" s="1"/>
  <c r="AD28" i="3"/>
  <c r="J28" i="7" s="1"/>
  <c r="K28" i="7" s="1"/>
  <c r="L28" i="7" s="1"/>
  <c r="P28" i="7" s="1"/>
  <c r="AD132" i="3"/>
  <c r="J132" i="7" s="1"/>
  <c r="K132" i="7" s="1"/>
  <c r="L132" i="7" s="1"/>
  <c r="P132" i="7" s="1"/>
  <c r="AD164" i="3"/>
  <c r="J164" i="7" s="1"/>
  <c r="K164" i="7" s="1"/>
  <c r="L164" i="7" s="1"/>
  <c r="P164" i="7" s="1"/>
  <c r="AD127" i="3"/>
  <c r="J127" i="7" s="1"/>
  <c r="K127" i="7" s="1"/>
  <c r="L127" i="7" s="1"/>
  <c r="P127" i="7" s="1"/>
  <c r="AD76" i="3"/>
  <c r="J76" i="7" s="1"/>
  <c r="K76" i="7" s="1"/>
  <c r="L76" i="7" s="1"/>
  <c r="P76" i="7" s="1"/>
  <c r="AD220" i="3"/>
  <c r="J220" i="7" s="1"/>
  <c r="K220" i="7" s="1"/>
  <c r="L220" i="7" s="1"/>
  <c r="P220" i="7" s="1"/>
  <c r="AD27" i="3"/>
  <c r="J27" i="7" s="1"/>
  <c r="K27" i="7" s="1"/>
  <c r="L27" i="7" s="1"/>
  <c r="P27" i="7" s="1"/>
  <c r="AD174" i="3"/>
  <c r="J174" i="7" s="1"/>
  <c r="K174" i="7" s="1"/>
  <c r="L174" i="7" s="1"/>
  <c r="P174" i="7" s="1"/>
  <c r="AD254" i="3"/>
  <c r="J254" i="7" s="1"/>
  <c r="K254" i="7" s="1"/>
  <c r="L254" i="7" s="1"/>
  <c r="P254" i="7" s="1"/>
  <c r="AD210" i="3"/>
  <c r="J210" i="7" s="1"/>
  <c r="K210" i="7" s="1"/>
  <c r="L210" i="7" s="1"/>
  <c r="P210" i="7" s="1"/>
  <c r="AD146" i="3"/>
  <c r="J146" i="7" s="1"/>
  <c r="K146" i="7" s="1"/>
  <c r="L146" i="7" s="1"/>
  <c r="P146" i="7" s="1"/>
  <c r="AD122" i="3"/>
  <c r="J122" i="7" s="1"/>
  <c r="K122" i="7" s="1"/>
  <c r="L122" i="7" s="1"/>
  <c r="P122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7" i="3"/>
  <c r="J177" i="7" s="1"/>
  <c r="K177" i="7" s="1"/>
  <c r="L177" i="7" s="1"/>
  <c r="P177" i="7" s="1"/>
  <c r="AD241" i="3"/>
  <c r="J241" i="7" s="1"/>
  <c r="K241" i="7" s="1"/>
  <c r="L241" i="7" s="1"/>
  <c r="P241" i="7" s="1"/>
  <c r="AD171" i="3"/>
  <c r="J171" i="7" s="1"/>
  <c r="K171" i="7" s="1"/>
  <c r="L171" i="7" s="1"/>
  <c r="P171" i="7" s="1"/>
  <c r="AD39" i="3"/>
  <c r="J39" i="7" s="1"/>
  <c r="K39" i="7" s="1"/>
  <c r="L39" i="7" s="1"/>
  <c r="P39" i="7" s="1"/>
  <c r="AD208" i="3"/>
  <c r="J208" i="7" s="1"/>
  <c r="K208" i="7" s="1"/>
  <c r="L208" i="7" s="1"/>
  <c r="P208" i="7" s="1"/>
  <c r="AD42" i="3"/>
  <c r="J42" i="7" s="1"/>
  <c r="K42" i="7" s="1"/>
  <c r="L42" i="7" s="1"/>
  <c r="P42" i="7" s="1"/>
  <c r="AD259" i="3"/>
  <c r="J259" i="7" s="1"/>
  <c r="K259" i="7" s="1"/>
  <c r="L259" i="7" s="1"/>
  <c r="P259" i="7" s="1"/>
  <c r="AD226" i="3"/>
  <c r="J226" i="7" s="1"/>
  <c r="K226" i="7" s="1"/>
  <c r="L226" i="7" s="1"/>
  <c r="P226" i="7" s="1"/>
  <c r="AD219" i="3"/>
  <c r="J219" i="7" s="1"/>
  <c r="K219" i="7" s="1"/>
  <c r="L219" i="7" s="1"/>
  <c r="P219" i="7" s="1"/>
  <c r="AD187" i="3"/>
  <c r="J187" i="7" s="1"/>
  <c r="K187" i="7" s="1"/>
  <c r="L187" i="7" s="1"/>
  <c r="P187" i="7" s="1"/>
  <c r="AD195" i="3"/>
  <c r="J195" i="7" s="1"/>
  <c r="K195" i="7" s="1"/>
  <c r="L195" i="7" s="1"/>
  <c r="P195" i="7" s="1"/>
  <c r="AD110" i="3"/>
  <c r="J110" i="7" s="1"/>
  <c r="K110" i="7" s="1"/>
  <c r="L110" i="7" s="1"/>
  <c r="P110" i="7" s="1"/>
  <c r="AD142" i="3"/>
  <c r="J142" i="7" s="1"/>
  <c r="K142" i="7" s="1"/>
  <c r="L142" i="7" s="1"/>
  <c r="P142" i="7" s="1"/>
  <c r="AD58" i="3"/>
  <c r="J58" i="7" s="1"/>
  <c r="K58" i="7" s="1"/>
  <c r="L58" i="7" s="1"/>
  <c r="P58" i="7" s="1"/>
  <c r="AD102" i="3"/>
  <c r="J102" i="7" s="1"/>
  <c r="K102" i="7" s="1"/>
  <c r="L102" i="7" s="1"/>
  <c r="P102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7" i="3"/>
  <c r="J147" i="7" s="1"/>
  <c r="K147" i="7" s="1"/>
  <c r="L147" i="7" s="1"/>
  <c r="P147" i="7" s="1"/>
  <c r="G236" i="2"/>
  <c r="G131" i="2"/>
  <c r="AD74" i="3"/>
  <c r="J74" i="7" s="1"/>
  <c r="K74" i="7" s="1"/>
  <c r="L74" i="7" s="1"/>
  <c r="P74" i="7" s="1"/>
  <c r="AD126" i="3"/>
  <c r="J126" i="7" s="1"/>
  <c r="K126" i="7" s="1"/>
  <c r="L126" i="7" s="1"/>
  <c r="P126" i="7" s="1"/>
  <c r="AD134" i="3"/>
  <c r="J134" i="7" s="1"/>
  <c r="K134" i="7" s="1"/>
  <c r="L134" i="7" s="1"/>
  <c r="P134" i="7" s="1"/>
  <c r="AD106" i="3"/>
  <c r="J106" i="7" s="1"/>
  <c r="K106" i="7" s="1"/>
  <c r="L106" i="7" s="1"/>
  <c r="P106" i="7" s="1"/>
  <c r="AD216" i="3"/>
  <c r="J216" i="7" s="1"/>
  <c r="K216" i="7" s="1"/>
  <c r="L216" i="7" s="1"/>
  <c r="P216" i="7" s="1"/>
  <c r="AD82" i="3"/>
  <c r="J82" i="7" s="1"/>
  <c r="K82" i="7" s="1"/>
  <c r="L82" i="7" s="1"/>
  <c r="P82" i="7" s="1"/>
  <c r="AD161" i="3"/>
  <c r="J161" i="7" s="1"/>
  <c r="K161" i="7" s="1"/>
  <c r="L161" i="7" s="1"/>
  <c r="P161" i="7" s="1"/>
  <c r="AD223" i="3"/>
  <c r="J223" i="7" s="1"/>
  <c r="K223" i="7" s="1"/>
  <c r="L223" i="7" s="1"/>
  <c r="P223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9" i="3"/>
  <c r="J169" i="7" s="1"/>
  <c r="K169" i="7" s="1"/>
  <c r="L169" i="7" s="1"/>
  <c r="P169" i="7" s="1"/>
  <c r="AD232" i="3"/>
  <c r="J232" i="7" s="1"/>
  <c r="K232" i="7" s="1"/>
  <c r="L232" i="7" s="1"/>
  <c r="P232" i="7" s="1"/>
  <c r="AD34" i="3"/>
  <c r="J34" i="7" s="1"/>
  <c r="K34" i="7" s="1"/>
  <c r="L34" i="7" s="1"/>
  <c r="P34" i="7" s="1"/>
  <c r="AD90" i="3"/>
  <c r="J90" i="7" s="1"/>
  <c r="K90" i="7" s="1"/>
  <c r="L90" i="7" s="1"/>
  <c r="P90" i="7" s="1"/>
  <c r="AD199" i="3"/>
  <c r="J199" i="7" s="1"/>
  <c r="K199" i="7" s="1"/>
  <c r="L199" i="7" s="1"/>
  <c r="P199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52" i="3"/>
  <c r="J252" i="7" s="1"/>
  <c r="K252" i="7" s="1"/>
  <c r="L252" i="7" s="1"/>
  <c r="P252" i="7" s="1"/>
  <c r="AD209" i="3"/>
  <c r="J209" i="7" s="1"/>
  <c r="K209" i="7" s="1"/>
  <c r="L209" i="7" s="1"/>
  <c r="P209" i="7" s="1"/>
  <c r="AD116" i="3"/>
  <c r="J116" i="7" s="1"/>
  <c r="K116" i="7" s="1"/>
  <c r="L116" i="7" s="1"/>
  <c r="P116" i="7" s="1"/>
  <c r="AD202" i="3"/>
  <c r="J202" i="7" s="1"/>
  <c r="K202" i="7" s="1"/>
  <c r="L202" i="7" s="1"/>
  <c r="P202" i="7" s="1"/>
  <c r="AD139" i="3"/>
  <c r="J139" i="7" s="1"/>
  <c r="K139" i="7" s="1"/>
  <c r="L139" i="7" s="1"/>
  <c r="P139" i="7" s="1"/>
  <c r="AD54" i="3"/>
  <c r="J54" i="7" s="1"/>
  <c r="K54" i="7" s="1"/>
  <c r="L54" i="7" s="1"/>
  <c r="P54" i="7" s="1"/>
  <c r="AD207" i="3"/>
  <c r="J207" i="7" s="1"/>
  <c r="K207" i="7" s="1"/>
  <c r="L207" i="7" s="1"/>
  <c r="P207" i="7" s="1"/>
  <c r="AD158" i="3"/>
  <c r="J158" i="7" s="1"/>
  <c r="K158" i="7" s="1"/>
  <c r="L158" i="7" s="1"/>
  <c r="P158" i="7" s="1"/>
  <c r="AD98" i="3"/>
  <c r="J98" i="7" s="1"/>
  <c r="K98" i="7" s="1"/>
  <c r="L98" i="7" s="1"/>
  <c r="P98" i="7" s="1"/>
  <c r="AD45" i="3"/>
  <c r="J45" i="7" s="1"/>
  <c r="K45" i="7" s="1"/>
  <c r="L45" i="7" s="1"/>
  <c r="P45" i="7" s="1"/>
  <c r="AD144" i="3"/>
  <c r="J144" i="7" s="1"/>
  <c r="K144" i="7" s="1"/>
  <c r="L144" i="7" s="1"/>
  <c r="P144" i="7" s="1"/>
  <c r="AD234" i="3"/>
  <c r="J234" i="7" s="1"/>
  <c r="K234" i="7" s="1"/>
  <c r="L234" i="7" s="1"/>
  <c r="P234" i="7" s="1"/>
  <c r="AD231" i="3"/>
  <c r="J231" i="7" s="1"/>
  <c r="K231" i="7" s="1"/>
  <c r="L231" i="7" s="1"/>
  <c r="P231" i="7" s="1"/>
  <c r="AD238" i="3"/>
  <c r="J238" i="7" s="1"/>
  <c r="K238" i="7" s="1"/>
  <c r="L238" i="7" s="1"/>
  <c r="P238" i="7" s="1"/>
  <c r="AD14" i="3"/>
  <c r="J14" i="7" s="1"/>
  <c r="K14" i="7" s="1"/>
  <c r="L14" i="7" s="1"/>
  <c r="P14" i="7" s="1"/>
  <c r="AD205" i="3"/>
  <c r="J205" i="7" s="1"/>
  <c r="K205" i="7" s="1"/>
  <c r="L205" i="7" s="1"/>
  <c r="P205" i="7" s="1"/>
  <c r="AD179" i="3"/>
  <c r="J179" i="7" s="1"/>
  <c r="K179" i="7" s="1"/>
  <c r="L179" i="7" s="1"/>
  <c r="P179" i="7" s="1"/>
  <c r="AD86" i="3"/>
  <c r="J86" i="7" s="1"/>
  <c r="K86" i="7" s="1"/>
  <c r="L86" i="7" s="1"/>
  <c r="P86" i="7" s="1"/>
  <c r="AD185" i="3"/>
  <c r="J185" i="7" s="1"/>
  <c r="K185" i="7" s="1"/>
  <c r="L185" i="7" s="1"/>
  <c r="P185" i="7" s="1"/>
  <c r="AD249" i="3"/>
  <c r="J249" i="7" s="1"/>
  <c r="K249" i="7" s="1"/>
  <c r="L249" i="7" s="1"/>
  <c r="P249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62" i="3"/>
  <c r="J162" i="7" s="1"/>
  <c r="K162" i="7" s="1"/>
  <c r="L162" i="7" s="1"/>
  <c r="P162" i="7" s="1"/>
  <c r="AD224" i="3"/>
  <c r="J224" i="7" s="1"/>
  <c r="K224" i="7" s="1"/>
  <c r="L224" i="7" s="1"/>
  <c r="P224" i="7" s="1"/>
  <c r="AD163" i="3"/>
  <c r="J163" i="7" s="1"/>
  <c r="K163" i="7" s="1"/>
  <c r="L163" i="7" s="1"/>
  <c r="P163" i="7" s="1"/>
  <c r="AD184" i="3"/>
  <c r="J184" i="7" s="1"/>
  <c r="K184" i="7" s="1"/>
  <c r="L184" i="7" s="1"/>
  <c r="P184" i="7" s="1"/>
  <c r="AD203" i="3"/>
  <c r="J203" i="7" s="1"/>
  <c r="K203" i="7" s="1"/>
  <c r="L203" i="7" s="1"/>
  <c r="P203" i="7" s="1"/>
  <c r="AD248" i="3"/>
  <c r="J248" i="7" s="1"/>
  <c r="K248" i="7" s="1"/>
  <c r="L248" i="7" s="1"/>
  <c r="P248" i="7" s="1"/>
  <c r="AD173" i="3"/>
  <c r="J173" i="7" s="1"/>
  <c r="K173" i="7" s="1"/>
  <c r="L173" i="7" s="1"/>
  <c r="P173" i="7" s="1"/>
  <c r="AD150" i="3"/>
  <c r="J150" i="7" s="1"/>
  <c r="K150" i="7" s="1"/>
  <c r="L150" i="7" s="1"/>
  <c r="P150" i="7" s="1"/>
  <c r="AD218" i="3"/>
  <c r="J218" i="7" s="1"/>
  <c r="K218" i="7" s="1"/>
  <c r="L218" i="7" s="1"/>
  <c r="P218" i="7" s="1"/>
  <c r="AD168" i="3"/>
  <c r="J168" i="7" s="1"/>
  <c r="K168" i="7" s="1"/>
  <c r="L168" i="7" s="1"/>
  <c r="P168" i="7" s="1"/>
  <c r="AD189" i="3"/>
  <c r="J189" i="7" s="1"/>
  <c r="K189" i="7" s="1"/>
  <c r="L189" i="7" s="1"/>
  <c r="P189" i="7" s="1"/>
  <c r="AD192" i="3"/>
  <c r="J192" i="7" s="1"/>
  <c r="K192" i="7" s="1"/>
  <c r="L192" i="7" s="1"/>
  <c r="P192" i="7" s="1"/>
  <c r="AD256" i="3"/>
  <c r="J256" i="7" s="1"/>
  <c r="K256" i="7" s="1"/>
  <c r="L256" i="7" s="1"/>
  <c r="P256" i="7" s="1"/>
  <c r="AD237" i="3"/>
  <c r="J237" i="7" s="1"/>
  <c r="K237" i="7" s="1"/>
  <c r="L237" i="7" s="1"/>
  <c r="P237" i="7" s="1"/>
  <c r="AD156" i="3"/>
  <c r="J156" i="7" s="1"/>
  <c r="K156" i="7" s="1"/>
  <c r="L156" i="7" s="1"/>
  <c r="P156" i="7" s="1"/>
  <c r="AD149" i="3"/>
  <c r="J149" i="7" s="1"/>
  <c r="K149" i="7" s="1"/>
  <c r="L149" i="7" s="1"/>
  <c r="P149" i="7" s="1"/>
  <c r="AD193" i="3"/>
  <c r="J193" i="7" s="1"/>
  <c r="K193" i="7" s="1"/>
  <c r="L193" i="7" s="1"/>
  <c r="P193" i="7" s="1"/>
  <c r="AD257" i="3"/>
  <c r="J257" i="7" s="1"/>
  <c r="K257" i="7" s="1"/>
  <c r="L257" i="7" s="1"/>
  <c r="P257" i="7" s="1"/>
  <c r="AD172" i="3"/>
  <c r="J172" i="7" s="1"/>
  <c r="K172" i="7" s="1"/>
  <c r="L172" i="7" s="1"/>
  <c r="P172" i="7" s="1"/>
  <c r="AD215" i="3"/>
  <c r="J215" i="7" s="1"/>
  <c r="K215" i="7" s="1"/>
  <c r="L215" i="7" s="1"/>
  <c r="P215" i="7" s="1"/>
  <c r="AD235" i="3"/>
  <c r="J235" i="7" s="1"/>
  <c r="K235" i="7" s="1"/>
  <c r="L235" i="7" s="1"/>
  <c r="P235" i="7" s="1"/>
  <c r="AD160" i="3"/>
  <c r="J160" i="7" s="1"/>
  <c r="K160" i="7" s="1"/>
  <c r="L160" i="7" s="1"/>
  <c r="P160" i="7" s="1"/>
  <c r="AD213" i="3"/>
  <c r="J213" i="7" s="1"/>
  <c r="K213" i="7" s="1"/>
  <c r="L213" i="7" s="1"/>
  <c r="P213" i="7" s="1"/>
  <c r="AD251" i="3"/>
  <c r="J251" i="7" s="1"/>
  <c r="K251" i="7" s="1"/>
  <c r="L251" i="7" s="1"/>
  <c r="P251" i="7" s="1"/>
  <c r="AD181" i="3"/>
  <c r="J181" i="7" s="1"/>
  <c r="K181" i="7" s="1"/>
  <c r="L181" i="7" s="1"/>
  <c r="P181" i="7" s="1"/>
  <c r="AD188" i="3"/>
  <c r="J188" i="7" s="1"/>
  <c r="K188" i="7" s="1"/>
  <c r="L188" i="7" s="1"/>
  <c r="P188" i="7" s="1"/>
  <c r="AD200" i="3"/>
  <c r="J200" i="7" s="1"/>
  <c r="K200" i="7" s="1"/>
  <c r="L200" i="7" s="1"/>
  <c r="P200" i="7" s="1"/>
  <c r="AD155" i="3"/>
  <c r="J155" i="7" s="1"/>
  <c r="K155" i="7" s="1"/>
  <c r="L155" i="7" s="1"/>
  <c r="P155" i="7" s="1"/>
  <c r="AD176" i="3"/>
  <c r="J176" i="7" s="1"/>
  <c r="K176" i="7" s="1"/>
  <c r="L176" i="7" s="1"/>
  <c r="P176" i="7" s="1"/>
  <c r="AD240" i="3"/>
  <c r="J240" i="7" s="1"/>
  <c r="K240" i="7" s="1"/>
  <c r="L240" i="7" s="1"/>
  <c r="P240" i="7" s="1"/>
  <c r="AD244" i="3"/>
  <c r="J244" i="7" s="1"/>
  <c r="K244" i="7" s="1"/>
  <c r="L244" i="7" s="1"/>
  <c r="P244" i="7" s="1"/>
  <c r="AD50" i="3"/>
  <c r="J50" i="7" s="1"/>
  <c r="K50" i="7" s="1"/>
  <c r="L50" i="7" s="1"/>
  <c r="P50" i="7" s="1"/>
  <c r="AD152" i="3"/>
  <c r="J152" i="7" s="1"/>
  <c r="K152" i="7" s="1"/>
  <c r="L152" i="7" s="1"/>
  <c r="P152" i="7" s="1"/>
  <c r="AD148" i="3"/>
  <c r="J148" i="7" s="1"/>
  <c r="K148" i="7" s="1"/>
  <c r="L148" i="7" s="1"/>
  <c r="P148" i="7" s="1"/>
  <c r="AD186" i="3"/>
  <c r="J186" i="7" s="1"/>
  <c r="K186" i="7" s="1"/>
  <c r="L186" i="7" s="1"/>
  <c r="P186" i="7" s="1"/>
  <c r="AD196" i="3"/>
  <c r="J196" i="7" s="1"/>
  <c r="K196" i="7" s="1"/>
  <c r="L196" i="7" s="1"/>
  <c r="P196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50" i="3"/>
  <c r="J250" i="7" s="1"/>
  <c r="K250" i="7" s="1"/>
  <c r="L250" i="7" s="1"/>
  <c r="P250" i="7" s="1"/>
  <c r="AD260" i="3"/>
  <c r="J260" i="7" s="1"/>
  <c r="K260" i="7" s="1"/>
  <c r="L260" i="7" s="1"/>
  <c r="P260" i="7" s="1"/>
  <c r="AD228" i="3"/>
  <c r="J228" i="7" s="1"/>
  <c r="K228" i="7" s="1"/>
  <c r="L228" i="7" s="1"/>
  <c r="P228" i="7" s="1"/>
  <c r="AD166" i="3"/>
  <c r="J166" i="7" s="1"/>
  <c r="K166" i="7" s="1"/>
  <c r="L166" i="7" s="1"/>
  <c r="P166" i="7" s="1"/>
  <c r="AD246" i="3"/>
  <c r="J246" i="7" s="1"/>
  <c r="K246" i="7" s="1"/>
  <c r="L246" i="7" s="1"/>
  <c r="P246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4" i="3"/>
  <c r="J154" i="7" s="1"/>
  <c r="K154" i="7" s="1"/>
  <c r="L154" i="7" s="1"/>
  <c r="P154" i="7" s="1"/>
  <c r="AD46" i="3"/>
  <c r="J46" i="7" s="1"/>
  <c r="K46" i="7" s="1"/>
  <c r="L46" i="7" s="1"/>
  <c r="P46" i="7" s="1"/>
  <c r="AD170" i="3"/>
  <c r="J170" i="7" s="1"/>
  <c r="K170" i="7" s="1"/>
  <c r="L170" i="7" s="1"/>
  <c r="P170" i="7" s="1"/>
  <c r="AD180" i="3"/>
  <c r="J180" i="7" s="1"/>
  <c r="K180" i="7" s="1"/>
  <c r="L180" i="7" s="1"/>
  <c r="P180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3" i="3"/>
  <c r="J253" i="7" s="1"/>
  <c r="K253" i="7" s="1"/>
  <c r="L253" i="7" s="1"/>
  <c r="P253" i="7" s="1"/>
  <c r="AD190" i="3"/>
  <c r="J190" i="7" s="1"/>
  <c r="K190" i="7" s="1"/>
  <c r="L190" i="7" s="1"/>
  <c r="P190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5" i="3"/>
  <c r="J145" i="7" s="1"/>
  <c r="K145" i="7" s="1"/>
  <c r="L145" i="7" s="1"/>
  <c r="P145" i="7" s="1"/>
  <c r="AD10" i="3"/>
  <c r="J10" i="7" s="1"/>
  <c r="K10" i="7" s="1"/>
  <c r="L10" i="7" s="1"/>
  <c r="P10" i="7" s="1"/>
  <c r="AD153" i="3"/>
  <c r="J153" i="7" s="1"/>
  <c r="K153" i="7" s="1"/>
  <c r="L153" i="7" s="1"/>
  <c r="P153" i="7" s="1"/>
  <c r="AD178" i="3"/>
  <c r="J178" i="7" s="1"/>
  <c r="K178" i="7" s="1"/>
  <c r="L178" i="7" s="1"/>
  <c r="P178" i="7" s="1"/>
  <c r="AD194" i="3"/>
  <c r="J194" i="7" s="1"/>
  <c r="K194" i="7" s="1"/>
  <c r="L194" i="7" s="1"/>
  <c r="P194" i="7" s="1"/>
  <c r="AD225" i="3"/>
  <c r="J225" i="7" s="1"/>
  <c r="K225" i="7" s="1"/>
  <c r="L225" i="7" s="1"/>
  <c r="P225" i="7" s="1"/>
  <c r="AD242" i="3"/>
  <c r="J242" i="7" s="1"/>
  <c r="K242" i="7" s="1"/>
  <c r="L242" i="7" s="1"/>
  <c r="P242" i="7" s="1"/>
  <c r="AD258" i="3"/>
  <c r="J258" i="7" s="1"/>
  <c r="K258" i="7" s="1"/>
  <c r="L258" i="7" s="1"/>
  <c r="P258" i="7" s="1"/>
  <c r="AD135" i="3"/>
  <c r="J135" i="7" s="1"/>
  <c r="K135" i="7" s="1"/>
  <c r="L135" i="7" s="1"/>
  <c r="P135" i="7" s="1"/>
  <c r="AD18" i="3"/>
  <c r="J18" i="7" s="1"/>
  <c r="K18" i="7" s="1"/>
  <c r="L18" i="7" s="1"/>
  <c r="P18" i="7" s="1"/>
  <c r="AD182" i="3"/>
  <c r="J182" i="7" s="1"/>
  <c r="K182" i="7" s="1"/>
  <c r="L182" i="7" s="1"/>
  <c r="P182" i="7" s="1"/>
  <c r="AD263" i="3"/>
  <c r="J263" i="7" s="1"/>
  <c r="K263" i="7" s="1"/>
  <c r="L263" i="7" s="1"/>
  <c r="P263" i="7" s="1"/>
  <c r="AD197" i="3"/>
  <c r="J197" i="7" s="1"/>
  <c r="K197" i="7" s="1"/>
  <c r="L197" i="7" s="1"/>
  <c r="P197" i="7" s="1"/>
  <c r="H265" i="5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245" i="3"/>
  <c r="J245" i="7" s="1"/>
  <c r="K245" i="7" s="1"/>
  <c r="L245" i="7" s="1"/>
  <c r="P245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8" i="3"/>
  <c r="J198" i="7" s="1"/>
  <c r="K198" i="7" s="1"/>
  <c r="L198" i="7" s="1"/>
  <c r="P198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8" i="3"/>
  <c r="J138" i="7" s="1"/>
  <c r="K138" i="7" s="1"/>
  <c r="L138" i="7" s="1"/>
  <c r="P138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7" i="3"/>
  <c r="J137" i="7" s="1"/>
  <c r="K137" i="7" s="1"/>
  <c r="L137" i="7" s="1"/>
  <c r="P137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3" i="3"/>
  <c r="J133" i="7" s="1"/>
  <c r="K133" i="7" s="1"/>
  <c r="L133" i="7" s="1"/>
  <c r="P133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5" i="3"/>
  <c r="J165" i="7" s="1"/>
  <c r="K165" i="7" s="1"/>
  <c r="L165" i="7" s="1"/>
  <c r="P165" i="7" s="1"/>
  <c r="J267" i="5"/>
  <c r="Z265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7" i="3"/>
  <c r="J157" i="7" s="1"/>
  <c r="K157" i="7" s="1"/>
  <c r="L157" i="7" s="1"/>
  <c r="P157" i="7" s="1"/>
  <c r="AA265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7" i="3"/>
  <c r="AA267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1" i="3"/>
  <c r="J141" i="7" s="1"/>
  <c r="K141" i="7" s="1"/>
  <c r="L141" i="7" s="1"/>
  <c r="P141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7" i="3"/>
  <c r="Z267" i="3"/>
  <c r="AB265" i="3"/>
  <c r="P5" i="7"/>
  <c r="R265" i="3"/>
  <c r="R267" i="3" s="1"/>
  <c r="P143" i="7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106" i="2"/>
  <c r="G108" i="2"/>
  <c r="G110" i="2"/>
  <c r="G11" i="2"/>
  <c r="G19" i="2"/>
  <c r="G27" i="2"/>
  <c r="G35" i="2"/>
  <c r="G43" i="2"/>
  <c r="G51" i="2"/>
  <c r="G58" i="2"/>
  <c r="G66" i="2"/>
  <c r="G74" i="2"/>
  <c r="G82" i="2"/>
  <c r="G90" i="2"/>
  <c r="G98" i="2"/>
  <c r="G113" i="2"/>
  <c r="G117" i="2"/>
  <c r="G121" i="2"/>
  <c r="G125" i="2"/>
  <c r="G129" i="2"/>
  <c r="G134" i="2"/>
  <c r="G138" i="2"/>
  <c r="G142" i="2"/>
  <c r="G146" i="2"/>
  <c r="G150" i="2"/>
  <c r="G154" i="2"/>
  <c r="G158" i="2"/>
  <c r="G162" i="2"/>
  <c r="G169" i="2"/>
  <c r="G173" i="2"/>
  <c r="G177" i="2"/>
  <c r="G181" i="2"/>
  <c r="G185" i="2"/>
  <c r="G189" i="2"/>
  <c r="G193" i="2"/>
  <c r="G197" i="2"/>
  <c r="G200" i="2"/>
  <c r="G204" i="2"/>
  <c r="G206" i="2"/>
  <c r="G208" i="2"/>
  <c r="G210" i="2"/>
  <c r="G212" i="2"/>
  <c r="G214" i="2"/>
  <c r="G216" i="2"/>
  <c r="G218" i="2"/>
  <c r="G220" i="2"/>
  <c r="G222" i="2"/>
  <c r="G224" i="2"/>
  <c r="G226" i="2"/>
  <c r="G228" i="2"/>
  <c r="G230" i="2"/>
  <c r="G232" i="2"/>
  <c r="G234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4" i="2"/>
  <c r="G13" i="2"/>
  <c r="G21" i="2"/>
  <c r="G29" i="2"/>
  <c r="G37" i="2"/>
  <c r="G45" i="2"/>
  <c r="G52" i="2"/>
  <c r="G60" i="2"/>
  <c r="G68" i="2"/>
  <c r="G76" i="2"/>
  <c r="G84" i="2"/>
  <c r="G92" i="2"/>
  <c r="G100" i="2"/>
  <c r="G107" i="2"/>
  <c r="G114" i="2"/>
  <c r="G118" i="2"/>
  <c r="G122" i="2"/>
  <c r="G126" i="2"/>
  <c r="G130" i="2"/>
  <c r="G135" i="2"/>
  <c r="G139" i="2"/>
  <c r="G143" i="2"/>
  <c r="G147" i="2"/>
  <c r="G151" i="2"/>
  <c r="G155" i="2"/>
  <c r="G159" i="2"/>
  <c r="G163" i="2"/>
  <c r="G166" i="2"/>
  <c r="G170" i="2"/>
  <c r="G174" i="2"/>
  <c r="G178" i="2"/>
  <c r="G182" i="2"/>
  <c r="G186" i="2"/>
  <c r="G190" i="2"/>
  <c r="G194" i="2"/>
  <c r="G198" i="2"/>
  <c r="G201" i="2"/>
  <c r="G7" i="2"/>
  <c r="G15" i="2"/>
  <c r="G23" i="2"/>
  <c r="G31" i="2"/>
  <c r="G39" i="2"/>
  <c r="G47" i="2"/>
  <c r="G54" i="2"/>
  <c r="G62" i="2"/>
  <c r="G70" i="2"/>
  <c r="G78" i="2"/>
  <c r="G86" i="2"/>
  <c r="G94" i="2"/>
  <c r="G102" i="2"/>
  <c r="G109" i="2"/>
  <c r="G111" i="2"/>
  <c r="G115" i="2"/>
  <c r="G119" i="2"/>
  <c r="G123" i="2"/>
  <c r="G127" i="2"/>
  <c r="G132" i="2"/>
  <c r="G136" i="2"/>
  <c r="G140" i="2"/>
  <c r="G144" i="2"/>
  <c r="G148" i="2"/>
  <c r="G152" i="2"/>
  <c r="G156" i="2"/>
  <c r="G160" i="2"/>
  <c r="G164" i="2"/>
  <c r="G167" i="2"/>
  <c r="G171" i="2"/>
  <c r="G175" i="2"/>
  <c r="G179" i="2"/>
  <c r="G183" i="2"/>
  <c r="G187" i="2"/>
  <c r="G191" i="2"/>
  <c r="G195" i="2"/>
  <c r="G262" i="2"/>
  <c r="G202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8" i="2"/>
  <c r="G240" i="2"/>
  <c r="G242" i="2"/>
  <c r="G244" i="2"/>
  <c r="G246" i="2"/>
  <c r="G248" i="2"/>
  <c r="G250" i="2"/>
  <c r="G252" i="2"/>
  <c r="G254" i="2"/>
  <c r="G256" i="2"/>
  <c r="G258" i="2"/>
  <c r="G260" i="2"/>
  <c r="G263" i="2"/>
  <c r="G17" i="2"/>
  <c r="G49" i="2"/>
  <c r="G80" i="2"/>
  <c r="G116" i="2"/>
  <c r="G133" i="2"/>
  <c r="G149" i="2"/>
  <c r="G165" i="2"/>
  <c r="G180" i="2"/>
  <c r="G196" i="2"/>
  <c r="G25" i="2"/>
  <c r="G56" i="2"/>
  <c r="G88" i="2"/>
  <c r="G120" i="2"/>
  <c r="G137" i="2"/>
  <c r="G153" i="2"/>
  <c r="G168" i="2"/>
  <c r="G184" i="2"/>
  <c r="G199" i="2"/>
  <c r="G33" i="2"/>
  <c r="G64" i="2"/>
  <c r="G96" i="2"/>
  <c r="G124" i="2"/>
  <c r="G141" i="2"/>
  <c r="G157" i="2"/>
  <c r="G172" i="2"/>
  <c r="G188" i="2"/>
  <c r="G9" i="2"/>
  <c r="G145" i="2"/>
  <c r="G41" i="2"/>
  <c r="G161" i="2"/>
  <c r="G104" i="2"/>
  <c r="G72" i="2"/>
  <c r="G112" i="2"/>
  <c r="G176" i="2"/>
  <c r="G128" i="2"/>
  <c r="G192" i="2"/>
  <c r="G5" i="2"/>
  <c r="C161" i="1" l="1"/>
  <c r="C258" i="1"/>
  <c r="C209" i="1"/>
  <c r="C123" i="1"/>
  <c r="C178" i="1"/>
  <c r="C114" i="1"/>
  <c r="C243" i="1"/>
  <c r="C185" i="1"/>
  <c r="C51" i="1"/>
  <c r="C75" i="1"/>
  <c r="C26" i="1"/>
  <c r="C96" i="1"/>
  <c r="C256" i="1"/>
  <c r="C223" i="1"/>
  <c r="C152" i="1"/>
  <c r="C70" i="1"/>
  <c r="C174" i="1"/>
  <c r="C45" i="1"/>
  <c r="C224" i="1"/>
  <c r="C181" i="1"/>
  <c r="C43" i="1"/>
  <c r="C73" i="1"/>
  <c r="C24" i="1"/>
  <c r="C236" i="1"/>
  <c r="C145" i="1"/>
  <c r="C116" i="1"/>
  <c r="C221" i="1"/>
  <c r="C148" i="1"/>
  <c r="C201" i="1"/>
  <c r="C139" i="1"/>
  <c r="C37" i="1"/>
  <c r="C222" i="1"/>
  <c r="C142" i="1"/>
  <c r="C103" i="1"/>
  <c r="C55" i="1"/>
  <c r="C6" i="1"/>
  <c r="C33" i="1"/>
  <c r="C80" i="1"/>
  <c r="C219" i="1"/>
  <c r="C144" i="1"/>
  <c r="C54" i="1"/>
  <c r="C135" i="1"/>
  <c r="C237" i="1"/>
  <c r="C173" i="1"/>
  <c r="C27" i="1"/>
  <c r="C69" i="1"/>
  <c r="C20" i="1"/>
  <c r="C188" i="1"/>
  <c r="C25" i="1"/>
  <c r="C250" i="1"/>
  <c r="C202" i="1"/>
  <c r="C109" i="1"/>
  <c r="C163" i="1"/>
  <c r="C251" i="1"/>
  <c r="C169" i="1"/>
  <c r="C19" i="1"/>
  <c r="C67" i="1"/>
  <c r="C18" i="1"/>
  <c r="C112" i="1"/>
  <c r="C172" i="1"/>
  <c r="C184" i="1"/>
  <c r="C196" i="1"/>
  <c r="C17" i="1"/>
  <c r="C248" i="1"/>
  <c r="C231" i="1"/>
  <c r="C215" i="1"/>
  <c r="C262" i="1"/>
  <c r="C167" i="1"/>
  <c r="C136" i="1"/>
  <c r="C102" i="1"/>
  <c r="C39" i="1"/>
  <c r="C190" i="1"/>
  <c r="C159" i="1"/>
  <c r="C126" i="1"/>
  <c r="C76" i="1"/>
  <c r="C13" i="1"/>
  <c r="C249" i="1"/>
  <c r="C232" i="1"/>
  <c r="C216" i="1"/>
  <c r="C197" i="1"/>
  <c r="C162" i="1"/>
  <c r="C129" i="1"/>
  <c r="C74" i="1"/>
  <c r="C11" i="1"/>
  <c r="C97" i="1"/>
  <c r="C81" i="1"/>
  <c r="C65" i="1"/>
  <c r="C48" i="1"/>
  <c r="C32" i="1"/>
  <c r="C16" i="1"/>
  <c r="C137" i="1"/>
  <c r="C242" i="1"/>
  <c r="C187" i="1"/>
  <c r="C78" i="1"/>
  <c r="C147" i="1"/>
  <c r="C259" i="1"/>
  <c r="C226" i="1"/>
  <c r="C150" i="1"/>
  <c r="C91" i="1"/>
  <c r="C42" i="1"/>
  <c r="C120" i="1"/>
  <c r="C240" i="1"/>
  <c r="C207" i="1"/>
  <c r="C119" i="1"/>
  <c r="C7" i="1"/>
  <c r="C107" i="1"/>
  <c r="C257" i="1"/>
  <c r="C208" i="1"/>
  <c r="C113" i="1"/>
  <c r="C89" i="1"/>
  <c r="C40" i="1"/>
  <c r="C64" i="1"/>
  <c r="C254" i="1"/>
  <c r="C179" i="1"/>
  <c r="C62" i="1"/>
  <c r="C100" i="1"/>
  <c r="C239" i="1"/>
  <c r="C177" i="1"/>
  <c r="C35" i="1"/>
  <c r="C71" i="1"/>
  <c r="C22" i="1"/>
  <c r="C9" i="1"/>
  <c r="C252" i="1"/>
  <c r="C175" i="1"/>
  <c r="C198" i="1"/>
  <c r="C92" i="1"/>
  <c r="C220" i="1"/>
  <c r="C138" i="1"/>
  <c r="C101" i="1"/>
  <c r="C53" i="1"/>
  <c r="C176" i="1"/>
  <c r="C49" i="1"/>
  <c r="C217" i="1"/>
  <c r="C140" i="1"/>
  <c r="C194" i="1"/>
  <c r="C84" i="1"/>
  <c r="C234" i="1"/>
  <c r="C200" i="1"/>
  <c r="C82" i="1"/>
  <c r="C99" i="1"/>
  <c r="C50" i="1"/>
  <c r="C72" i="1"/>
  <c r="C157" i="1"/>
  <c r="C168" i="1"/>
  <c r="C180" i="1"/>
  <c r="C263" i="1"/>
  <c r="C246" i="1"/>
  <c r="C229" i="1"/>
  <c r="C213" i="1"/>
  <c r="C195" i="1"/>
  <c r="C164" i="1"/>
  <c r="C132" i="1"/>
  <c r="C94" i="1"/>
  <c r="C31" i="1"/>
  <c r="C186" i="1"/>
  <c r="C155" i="1"/>
  <c r="C122" i="1"/>
  <c r="C68" i="1"/>
  <c r="C264" i="1"/>
  <c r="C247" i="1"/>
  <c r="C230" i="1"/>
  <c r="C214" i="1"/>
  <c r="C193" i="1"/>
  <c r="C158" i="1"/>
  <c r="C125" i="1"/>
  <c r="C66" i="1"/>
  <c r="C110" i="1"/>
  <c r="C95" i="1"/>
  <c r="C79" i="1"/>
  <c r="C63" i="1"/>
  <c r="C46" i="1"/>
  <c r="C30" i="1"/>
  <c r="C14" i="1"/>
  <c r="C124" i="1"/>
  <c r="C149" i="1"/>
  <c r="C225" i="1"/>
  <c r="C156" i="1"/>
  <c r="C15" i="1"/>
  <c r="C52" i="1"/>
  <c r="C210" i="1"/>
  <c r="C117" i="1"/>
  <c r="C106" i="1"/>
  <c r="C59" i="1"/>
  <c r="C10" i="1"/>
  <c r="C131" i="1"/>
  <c r="C41" i="1"/>
  <c r="C133" i="1"/>
  <c r="C183" i="1"/>
  <c r="C241" i="1"/>
  <c r="C146" i="1"/>
  <c r="C105" i="1"/>
  <c r="C57" i="1"/>
  <c r="C8" i="1"/>
  <c r="C192" i="1"/>
  <c r="C88" i="1"/>
  <c r="C238" i="1"/>
  <c r="C205" i="1"/>
  <c r="C115" i="1"/>
  <c r="C170" i="1"/>
  <c r="C255" i="1"/>
  <c r="C206" i="1"/>
  <c r="C98" i="1"/>
  <c r="C87" i="1"/>
  <c r="C38" i="1"/>
  <c r="C128" i="1"/>
  <c r="C56" i="1"/>
  <c r="C235" i="1"/>
  <c r="C203" i="1"/>
  <c r="C111" i="1"/>
  <c r="C166" i="1"/>
  <c r="C29" i="1"/>
  <c r="C253" i="1"/>
  <c r="C204" i="1"/>
  <c r="C90" i="1"/>
  <c r="C85" i="1"/>
  <c r="C36" i="1"/>
  <c r="C199" i="1"/>
  <c r="C233" i="1"/>
  <c r="C171" i="1"/>
  <c r="C47" i="1"/>
  <c r="C130" i="1"/>
  <c r="C21" i="1"/>
  <c r="C218" i="1"/>
  <c r="C134" i="1"/>
  <c r="C83" i="1"/>
  <c r="C34" i="1"/>
  <c r="C104" i="1"/>
  <c r="C141" i="1"/>
  <c r="C153" i="1"/>
  <c r="C165" i="1"/>
  <c r="C260" i="1"/>
  <c r="C244" i="1"/>
  <c r="C227" i="1"/>
  <c r="C211" i="1"/>
  <c r="C191" i="1"/>
  <c r="C160" i="1"/>
  <c r="C127" i="1"/>
  <c r="C86" i="1"/>
  <c r="C23" i="1"/>
  <c r="C182" i="1"/>
  <c r="C151" i="1"/>
  <c r="C118" i="1"/>
  <c r="C60" i="1"/>
  <c r="C261" i="1"/>
  <c r="C245" i="1"/>
  <c r="C228" i="1"/>
  <c r="C212" i="1"/>
  <c r="C189" i="1"/>
  <c r="C154" i="1"/>
  <c r="C121" i="1"/>
  <c r="C58" i="1"/>
  <c r="C108" i="1"/>
  <c r="C93" i="1"/>
  <c r="C77" i="1"/>
  <c r="C61" i="1"/>
  <c r="C44" i="1"/>
  <c r="C28" i="1"/>
  <c r="C12" i="1"/>
  <c r="L236" i="5"/>
  <c r="L131" i="5"/>
  <c r="T236" i="3"/>
  <c r="D236" i="1" s="1"/>
  <c r="T131" i="3"/>
  <c r="D131" i="1" s="1"/>
  <c r="L265" i="7"/>
  <c r="K265" i="7" s="1"/>
  <c r="H267" i="5"/>
  <c r="L172" i="5"/>
  <c r="L175" i="5"/>
  <c r="L177" i="5"/>
  <c r="L218" i="5"/>
  <c r="L215" i="5"/>
  <c r="L235" i="5"/>
  <c r="L40" i="5"/>
  <c r="L241" i="5"/>
  <c r="L46" i="5"/>
  <c r="L170" i="5"/>
  <c r="L221" i="5"/>
  <c r="L226" i="5"/>
  <c r="L108" i="5"/>
  <c r="L66" i="5"/>
  <c r="L49" i="5"/>
  <c r="L18" i="5"/>
  <c r="L203" i="5"/>
  <c r="L77" i="5"/>
  <c r="L208" i="5"/>
  <c r="L233" i="5"/>
  <c r="L239" i="5"/>
  <c r="L25" i="5"/>
  <c r="L92" i="5"/>
  <c r="L145" i="5"/>
  <c r="L134" i="5"/>
  <c r="L91" i="5"/>
  <c r="L100" i="5"/>
  <c r="L237" i="5"/>
  <c r="L22" i="5"/>
  <c r="L242" i="5"/>
  <c r="L247" i="5"/>
  <c r="L168" i="5"/>
  <c r="L45" i="5"/>
  <c r="L149" i="5"/>
  <c r="L141" i="5"/>
  <c r="L14" i="5"/>
  <c r="L129" i="5"/>
  <c r="L103" i="5"/>
  <c r="L111" i="5"/>
  <c r="L213" i="5"/>
  <c r="L219" i="5"/>
  <c r="L157" i="5"/>
  <c r="L93" i="5"/>
  <c r="L30" i="5"/>
  <c r="L224" i="5"/>
  <c r="L162" i="5"/>
  <c r="L51" i="5"/>
  <c r="L155" i="5"/>
  <c r="L24" i="5"/>
  <c r="L160" i="5"/>
  <c r="L27" i="5"/>
  <c r="L246" i="5"/>
  <c r="L123" i="5"/>
  <c r="L161" i="5"/>
  <c r="L150" i="5"/>
  <c r="L106" i="5"/>
  <c r="L115" i="5"/>
  <c r="L253" i="5"/>
  <c r="L69" i="5"/>
  <c r="L58" i="5"/>
  <c r="L32" i="5"/>
  <c r="L264" i="5"/>
  <c r="L171" i="5"/>
  <c r="L229" i="5"/>
  <c r="L154" i="5"/>
  <c r="L110" i="5"/>
  <c r="L88" i="5"/>
  <c r="L62" i="5"/>
  <c r="L252" i="5"/>
  <c r="L188" i="5"/>
  <c r="L124" i="5"/>
  <c r="L61" i="5"/>
  <c r="L257" i="5"/>
  <c r="L193" i="5"/>
  <c r="L113" i="5"/>
  <c r="L217" i="5"/>
  <c r="L87" i="5"/>
  <c r="L222" i="5"/>
  <c r="L96" i="5"/>
  <c r="L9" i="5"/>
  <c r="L99" i="5"/>
  <c r="L7" i="5"/>
  <c r="L34" i="5"/>
  <c r="L238" i="5"/>
  <c r="L243" i="5"/>
  <c r="L13" i="5"/>
  <c r="L47" i="5"/>
  <c r="L196" i="5"/>
  <c r="L200" i="5"/>
  <c r="L163" i="5"/>
  <c r="L152" i="5"/>
  <c r="L189" i="5"/>
  <c r="L98" i="5"/>
  <c r="L143" i="5"/>
  <c r="L201" i="5"/>
  <c r="L135" i="5"/>
  <c r="L71" i="5"/>
  <c r="L8" i="5"/>
  <c r="L206" i="5"/>
  <c r="L144" i="5"/>
  <c r="L80" i="5"/>
  <c r="L11" i="5"/>
  <c r="L182" i="5"/>
  <c r="L187" i="5"/>
  <c r="L60" i="5"/>
  <c r="L223" i="5"/>
  <c r="L97" i="5"/>
  <c r="L228" i="5"/>
  <c r="L86" i="5"/>
  <c r="L174" i="5"/>
  <c r="L44" i="5"/>
  <c r="L179" i="5"/>
  <c r="L52" i="5"/>
  <c r="L120" i="5"/>
  <c r="L173" i="5"/>
  <c r="L114" i="5"/>
  <c r="L260" i="5"/>
  <c r="L133" i="5"/>
  <c r="L6" i="5"/>
  <c r="L138" i="5"/>
  <c r="L225" i="5"/>
  <c r="L95" i="5"/>
  <c r="L230" i="5"/>
  <c r="L72" i="5"/>
  <c r="L137" i="5"/>
  <c r="L83" i="5"/>
  <c r="L23" i="5"/>
  <c r="L146" i="5"/>
  <c r="L82" i="5"/>
  <c r="L250" i="5"/>
  <c r="L186" i="5"/>
  <c r="L118" i="5"/>
  <c r="L55" i="5"/>
  <c r="L255" i="5"/>
  <c r="L191" i="5"/>
  <c r="L127" i="5"/>
  <c r="L64" i="5"/>
  <c r="L41" i="5"/>
  <c r="L263" i="5"/>
  <c r="L130" i="5"/>
  <c r="L156" i="5"/>
  <c r="L39" i="5"/>
  <c r="L207" i="5"/>
  <c r="L81" i="5"/>
  <c r="L212" i="5"/>
  <c r="L70" i="5"/>
  <c r="L159" i="5"/>
  <c r="L28" i="5"/>
  <c r="L164" i="5"/>
  <c r="L31" i="5"/>
  <c r="L89" i="5"/>
  <c r="L158" i="5"/>
  <c r="L67" i="5"/>
  <c r="L211" i="5"/>
  <c r="L85" i="5"/>
  <c r="L216" i="5"/>
  <c r="L74" i="5"/>
  <c r="L178" i="5"/>
  <c r="L48" i="5"/>
  <c r="L167" i="5"/>
  <c r="L33" i="5"/>
  <c r="L10" i="5"/>
  <c r="L202" i="5"/>
  <c r="L256" i="5"/>
  <c r="L192" i="5"/>
  <c r="L128" i="5"/>
  <c r="L65" i="5"/>
  <c r="L261" i="5"/>
  <c r="L197" i="5"/>
  <c r="L117" i="5"/>
  <c r="L54" i="5"/>
  <c r="L205" i="5"/>
  <c r="L139" i="5"/>
  <c r="L75" i="5"/>
  <c r="L12" i="5"/>
  <c r="L210" i="5"/>
  <c r="L148" i="5"/>
  <c r="L84" i="5"/>
  <c r="L15" i="5"/>
  <c r="L184" i="5"/>
  <c r="L57" i="5"/>
  <c r="L220" i="5"/>
  <c r="L125" i="5"/>
  <c r="L198" i="5"/>
  <c r="L36" i="5"/>
  <c r="L244" i="5"/>
  <c r="L180" i="5"/>
  <c r="L116" i="5"/>
  <c r="L53" i="5"/>
  <c r="L249" i="5"/>
  <c r="L185" i="5"/>
  <c r="L121" i="5"/>
  <c r="L43" i="5"/>
  <c r="L209" i="5"/>
  <c r="L147" i="5"/>
  <c r="L79" i="5"/>
  <c r="L16" i="5"/>
  <c r="L214" i="5"/>
  <c r="L136" i="5"/>
  <c r="L35" i="5"/>
  <c r="L248" i="5"/>
  <c r="L105" i="5"/>
  <c r="L109" i="5"/>
  <c r="L20" i="5"/>
  <c r="L140" i="5"/>
  <c r="L21" i="5"/>
  <c r="L240" i="5"/>
  <c r="L176" i="5"/>
  <c r="L112" i="5"/>
  <c r="L50" i="5"/>
  <c r="L245" i="5"/>
  <c r="L181" i="5"/>
  <c r="L102" i="5"/>
  <c r="L254" i="5"/>
  <c r="L190" i="5"/>
  <c r="L122" i="5"/>
  <c r="L59" i="5"/>
  <c r="L259" i="5"/>
  <c r="L195" i="5"/>
  <c r="L132" i="5"/>
  <c r="L68" i="5"/>
  <c r="L29" i="5"/>
  <c r="L153" i="5"/>
  <c r="L26" i="5"/>
  <c r="L204" i="5"/>
  <c r="L78" i="5"/>
  <c r="L166" i="5"/>
  <c r="L227" i="5"/>
  <c r="L165" i="5"/>
  <c r="L101" i="5"/>
  <c r="L38" i="5"/>
  <c r="L232" i="5"/>
  <c r="L169" i="5"/>
  <c r="L90" i="5"/>
  <c r="L258" i="5"/>
  <c r="L194" i="5"/>
  <c r="L126" i="5"/>
  <c r="L63" i="5"/>
  <c r="L5" i="5"/>
  <c r="L262" i="5"/>
  <c r="L104" i="5"/>
  <c r="L19" i="5"/>
  <c r="L231" i="5"/>
  <c r="L42" i="5"/>
  <c r="L94" i="5"/>
  <c r="L251" i="5"/>
  <c r="L76" i="5"/>
  <c r="AD265" i="3"/>
  <c r="J265" i="7" s="1"/>
  <c r="L183" i="5"/>
  <c r="L119" i="5"/>
  <c r="L56" i="5"/>
  <c r="L17" i="5"/>
  <c r="L199" i="5"/>
  <c r="L73" i="5"/>
  <c r="L142" i="5"/>
  <c r="L151" i="5"/>
  <c r="L234" i="5"/>
  <c r="L107" i="5"/>
  <c r="L37" i="5"/>
  <c r="AD267" i="3"/>
  <c r="J267" i="7" s="1"/>
  <c r="T143" i="3"/>
  <c r="D143" i="1" s="1"/>
  <c r="T20" i="3"/>
  <c r="D20" i="1" s="1"/>
  <c r="T50" i="3"/>
  <c r="D50" i="1" s="1"/>
  <c r="T95" i="3"/>
  <c r="D95" i="1" s="1"/>
  <c r="T231" i="3"/>
  <c r="D231" i="1" s="1"/>
  <c r="T73" i="3"/>
  <c r="D73" i="1" s="1"/>
  <c r="T196" i="3"/>
  <c r="D196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8" i="3"/>
  <c r="D168" i="1" s="1"/>
  <c r="T213" i="3"/>
  <c r="D213" i="1" s="1"/>
  <c r="T57" i="3"/>
  <c r="D57" i="1" s="1"/>
  <c r="T165" i="3"/>
  <c r="D165" i="1" s="1"/>
  <c r="T260" i="3"/>
  <c r="D260" i="1" s="1"/>
  <c r="T87" i="3"/>
  <c r="D87" i="1" s="1"/>
  <c r="T194" i="3"/>
  <c r="D194" i="1" s="1"/>
  <c r="T205" i="3"/>
  <c r="D205" i="1" s="1"/>
  <c r="T203" i="3"/>
  <c r="D203" i="1" s="1"/>
  <c r="T250" i="3"/>
  <c r="D250" i="1" s="1"/>
  <c r="T85" i="3"/>
  <c r="D85" i="1" s="1"/>
  <c r="T77" i="3"/>
  <c r="D77" i="1" s="1"/>
  <c r="T151" i="3"/>
  <c r="D151" i="1" s="1"/>
  <c r="T42" i="3"/>
  <c r="D42" i="1" s="1"/>
  <c r="T149" i="3"/>
  <c r="D149" i="1" s="1"/>
  <c r="T227" i="3"/>
  <c r="D227" i="1" s="1"/>
  <c r="T71" i="3"/>
  <c r="D71" i="1" s="1"/>
  <c r="T178" i="3"/>
  <c r="D178" i="1" s="1"/>
  <c r="T258" i="3"/>
  <c r="D258" i="1" s="1"/>
  <c r="T99" i="3"/>
  <c r="D99" i="1" s="1"/>
  <c r="T141" i="3"/>
  <c r="D141" i="1" s="1"/>
  <c r="T186" i="3"/>
  <c r="D186" i="1" s="1"/>
  <c r="T211" i="3"/>
  <c r="D211" i="1" s="1"/>
  <c r="T59" i="3"/>
  <c r="D59" i="1" s="1"/>
  <c r="T133" i="3"/>
  <c r="D133" i="1" s="1"/>
  <c r="T40" i="3"/>
  <c r="D40" i="1" s="1"/>
  <c r="T163" i="3"/>
  <c r="D163" i="1" s="1"/>
  <c r="T242" i="3"/>
  <c r="D242" i="1" s="1"/>
  <c r="T263" i="3"/>
  <c r="D263" i="1" s="1"/>
  <c r="T198" i="3"/>
  <c r="D198" i="1" s="1"/>
  <c r="T135" i="3"/>
  <c r="D135" i="1" s="1"/>
  <c r="T44" i="3"/>
  <c r="D44" i="1" s="1"/>
  <c r="T215" i="3"/>
  <c r="D215" i="1" s="1"/>
  <c r="T153" i="3"/>
  <c r="D153" i="1" s="1"/>
  <c r="T61" i="3"/>
  <c r="D61" i="1" s="1"/>
  <c r="T207" i="3"/>
  <c r="D207" i="1" s="1"/>
  <c r="T53" i="3"/>
  <c r="D53" i="1" s="1"/>
  <c r="T233" i="3"/>
  <c r="D233" i="1" s="1"/>
  <c r="T170" i="3"/>
  <c r="D170" i="1" s="1"/>
  <c r="T79" i="3"/>
  <c r="D79" i="1" s="1"/>
  <c r="T252" i="3"/>
  <c r="D252" i="1" s="1"/>
  <c r="T188" i="3"/>
  <c r="D188" i="1" s="1"/>
  <c r="T97" i="3"/>
  <c r="D97" i="1" s="1"/>
  <c r="T34" i="3"/>
  <c r="D34" i="1" s="1"/>
  <c r="T254" i="3"/>
  <c r="D254" i="1" s="1"/>
  <c r="T190" i="3"/>
  <c r="D190" i="1" s="1"/>
  <c r="T83" i="3"/>
  <c r="D83" i="1" s="1"/>
  <c r="T240" i="3"/>
  <c r="D240" i="1" s="1"/>
  <c r="T69" i="3"/>
  <c r="D69" i="1" s="1"/>
  <c r="P265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2" i="3"/>
  <c r="D132" i="1" s="1"/>
  <c r="T136" i="3"/>
  <c r="D136" i="1" s="1"/>
  <c r="T140" i="3"/>
  <c r="D140" i="1" s="1"/>
  <c r="T144" i="3"/>
  <c r="D144" i="1" s="1"/>
  <c r="T148" i="3"/>
  <c r="D148" i="1" s="1"/>
  <c r="T152" i="3"/>
  <c r="D152" i="1" s="1"/>
  <c r="T156" i="3"/>
  <c r="D156" i="1" s="1"/>
  <c r="T160" i="3"/>
  <c r="D160" i="1" s="1"/>
  <c r="T164" i="3"/>
  <c r="D164" i="1" s="1"/>
  <c r="T167" i="3"/>
  <c r="D167" i="1" s="1"/>
  <c r="T171" i="3"/>
  <c r="D171" i="1" s="1"/>
  <c r="T175" i="3"/>
  <c r="D175" i="1" s="1"/>
  <c r="T179" i="3"/>
  <c r="D179" i="1" s="1"/>
  <c r="T183" i="3"/>
  <c r="D183" i="1" s="1"/>
  <c r="T187" i="3"/>
  <c r="D187" i="1" s="1"/>
  <c r="T191" i="3"/>
  <c r="D191" i="1" s="1"/>
  <c r="T195" i="3"/>
  <c r="D195" i="1" s="1"/>
  <c r="T262" i="3"/>
  <c r="D262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7" i="3"/>
  <c r="D237" i="1" s="1"/>
  <c r="T239" i="3"/>
  <c r="D239" i="1" s="1"/>
  <c r="T241" i="3"/>
  <c r="D241" i="1" s="1"/>
  <c r="T243" i="3"/>
  <c r="D243" i="1" s="1"/>
  <c r="T245" i="3"/>
  <c r="D245" i="1" s="1"/>
  <c r="T247" i="3"/>
  <c r="D247" i="1" s="1"/>
  <c r="T249" i="3"/>
  <c r="D249" i="1" s="1"/>
  <c r="T251" i="3"/>
  <c r="D251" i="1" s="1"/>
  <c r="T253" i="3"/>
  <c r="D253" i="1" s="1"/>
  <c r="T255" i="3"/>
  <c r="D255" i="1" s="1"/>
  <c r="T257" i="3"/>
  <c r="D257" i="1" s="1"/>
  <c r="T259" i="3"/>
  <c r="D259" i="1" s="1"/>
  <c r="T261" i="3"/>
  <c r="D261" i="1" s="1"/>
  <c r="T264" i="3"/>
  <c r="D264" i="1" s="1"/>
  <c r="T6" i="3"/>
  <c r="D6" i="1" s="1"/>
  <c r="T121" i="3"/>
  <c r="D121" i="1" s="1"/>
  <c r="T138" i="3"/>
  <c r="D138" i="1" s="1"/>
  <c r="T154" i="3"/>
  <c r="D154" i="1" s="1"/>
  <c r="T169" i="3"/>
  <c r="D169" i="1" s="1"/>
  <c r="T185" i="3"/>
  <c r="D185" i="1" s="1"/>
  <c r="T200" i="3"/>
  <c r="D200" i="1" s="1"/>
  <c r="T14" i="3"/>
  <c r="D14" i="1" s="1"/>
  <c r="T108" i="3"/>
  <c r="D108" i="1" s="1"/>
  <c r="T125" i="3"/>
  <c r="D125" i="1" s="1"/>
  <c r="T142" i="3"/>
  <c r="D142" i="1" s="1"/>
  <c r="T158" i="3"/>
  <c r="D158" i="1" s="1"/>
  <c r="T173" i="3"/>
  <c r="D173" i="1" s="1"/>
  <c r="T189" i="3"/>
  <c r="D189" i="1" s="1"/>
  <c r="T113" i="3"/>
  <c r="D113" i="1" s="1"/>
  <c r="T129" i="3"/>
  <c r="D129" i="1" s="1"/>
  <c r="T146" i="3"/>
  <c r="D146" i="1" s="1"/>
  <c r="T162" i="3"/>
  <c r="D162" i="1" s="1"/>
  <c r="T177" i="3"/>
  <c r="D177" i="1" s="1"/>
  <c r="T193" i="3"/>
  <c r="D193" i="1" s="1"/>
  <c r="T150" i="3"/>
  <c r="D150" i="1" s="1"/>
  <c r="T117" i="3"/>
  <c r="D117" i="1" s="1"/>
  <c r="T181" i="3"/>
  <c r="D181" i="1" s="1"/>
  <c r="T134" i="3"/>
  <c r="D134" i="1" s="1"/>
  <c r="T197" i="3"/>
  <c r="D197" i="1" s="1"/>
  <c r="T5" i="3"/>
  <c r="C5" i="1"/>
  <c r="T209" i="3"/>
  <c r="D209" i="1" s="1"/>
  <c r="T147" i="3"/>
  <c r="D147" i="1" s="1"/>
  <c r="T55" i="3"/>
  <c r="D55" i="1" s="1"/>
  <c r="T244" i="3"/>
  <c r="D244" i="1" s="1"/>
  <c r="T180" i="3"/>
  <c r="D180" i="1" s="1"/>
  <c r="T89" i="3"/>
  <c r="D89" i="1" s="1"/>
  <c r="T26" i="3"/>
  <c r="D26" i="1" s="1"/>
  <c r="T229" i="3"/>
  <c r="D229" i="1" s="1"/>
  <c r="T166" i="3"/>
  <c r="D166" i="1" s="1"/>
  <c r="T75" i="3"/>
  <c r="D75" i="1" s="1"/>
  <c r="T248" i="3"/>
  <c r="D248" i="1" s="1"/>
  <c r="T184" i="3"/>
  <c r="D184" i="1" s="1"/>
  <c r="T93" i="3"/>
  <c r="D93" i="1" s="1"/>
  <c r="T30" i="3"/>
  <c r="D30" i="1" s="1"/>
  <c r="T256" i="3"/>
  <c r="D256" i="1" s="1"/>
  <c r="T145" i="3"/>
  <c r="D145" i="1" s="1"/>
  <c r="T201" i="3"/>
  <c r="D201" i="1" s="1"/>
  <c r="T139" i="3"/>
  <c r="D139" i="1" s="1"/>
  <c r="T48" i="3"/>
  <c r="D48" i="1" s="1"/>
  <c r="T219" i="3"/>
  <c r="D219" i="1" s="1"/>
  <c r="T157" i="3"/>
  <c r="D157" i="1" s="1"/>
  <c r="T65" i="3"/>
  <c r="D65" i="1" s="1"/>
  <c r="T221" i="3"/>
  <c r="D221" i="1" s="1"/>
  <c r="T159" i="3"/>
  <c r="D159" i="1" s="1"/>
  <c r="T36" i="3"/>
  <c r="D36" i="1" s="1"/>
  <c r="T161" i="3"/>
  <c r="D161" i="1" s="1"/>
  <c r="T18" i="3"/>
  <c r="D18" i="1" s="1"/>
  <c r="C143" i="1"/>
  <c r="G265" i="2"/>
  <c r="G267" i="2" s="1"/>
  <c r="T246" i="3"/>
  <c r="D246" i="1" s="1"/>
  <c r="T182" i="3"/>
  <c r="D182" i="1" s="1"/>
  <c r="T91" i="3"/>
  <c r="D91" i="1" s="1"/>
  <c r="T28" i="3"/>
  <c r="D28" i="1" s="1"/>
  <c r="T199" i="3"/>
  <c r="D199" i="1" s="1"/>
  <c r="T137" i="3"/>
  <c r="D137" i="1" s="1"/>
  <c r="T46" i="3"/>
  <c r="D46" i="1" s="1"/>
  <c r="T67" i="3"/>
  <c r="D67" i="1" s="1"/>
  <c r="T176" i="3"/>
  <c r="D176" i="1" s="1"/>
  <c r="T22" i="3"/>
  <c r="D22" i="1" s="1"/>
  <c r="T217" i="3"/>
  <c r="D217" i="1" s="1"/>
  <c r="T155" i="3"/>
  <c r="D155" i="1" s="1"/>
  <c r="T63" i="3"/>
  <c r="D63" i="1" s="1"/>
  <c r="T235" i="3"/>
  <c r="D235" i="1" s="1"/>
  <c r="T172" i="3"/>
  <c r="D172" i="1" s="1"/>
  <c r="T81" i="3"/>
  <c r="D81" i="1" s="1"/>
  <c r="T238" i="3"/>
  <c r="D238" i="1" s="1"/>
  <c r="T174" i="3"/>
  <c r="D174" i="1" s="1"/>
  <c r="T192" i="3"/>
  <c r="D192" i="1" s="1"/>
  <c r="T38" i="3"/>
  <c r="D38" i="1" s="1"/>
  <c r="N142" i="5" l="1"/>
  <c r="P142" i="5" s="1"/>
  <c r="R142" i="5" s="1"/>
  <c r="V142" i="5" s="1"/>
  <c r="N5" i="5"/>
  <c r="P5" i="5" s="1"/>
  <c r="R5" i="5" s="1"/>
  <c r="N240" i="5"/>
  <c r="P240" i="5" s="1"/>
  <c r="R240" i="5" s="1"/>
  <c r="V240" i="5" s="1"/>
  <c r="N136" i="5"/>
  <c r="P136" i="5" s="1"/>
  <c r="R136" i="5" s="1"/>
  <c r="V136" i="5" s="1"/>
  <c r="N185" i="5"/>
  <c r="P185" i="5" s="1"/>
  <c r="R185" i="5" s="1"/>
  <c r="V185" i="5" s="1"/>
  <c r="N125" i="5"/>
  <c r="P125" i="5" s="1"/>
  <c r="R125" i="5" s="1"/>
  <c r="V125" i="5" s="1"/>
  <c r="N89" i="5"/>
  <c r="P89" i="5" s="1"/>
  <c r="R89" i="5" s="1"/>
  <c r="V89" i="5" s="1"/>
  <c r="N207" i="5"/>
  <c r="P207" i="5" s="1"/>
  <c r="R207" i="5" s="1"/>
  <c r="V207" i="5" s="1"/>
  <c r="N191" i="5"/>
  <c r="P191" i="5" s="1"/>
  <c r="R191" i="5" s="1"/>
  <c r="V191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82" i="5"/>
  <c r="P182" i="5" s="1"/>
  <c r="R182" i="5" s="1"/>
  <c r="V182" i="5" s="1"/>
  <c r="N201" i="5"/>
  <c r="P201" i="5" s="1"/>
  <c r="R201" i="5" s="1"/>
  <c r="V201" i="5" s="1"/>
  <c r="N47" i="5"/>
  <c r="P47" i="5" s="1"/>
  <c r="R47" i="5" s="1"/>
  <c r="V47" i="5" s="1"/>
  <c r="F96" i="1"/>
  <c r="N124" i="5"/>
  <c r="P124" i="5" s="1"/>
  <c r="R124" i="5" s="1"/>
  <c r="V124" i="5" s="1"/>
  <c r="F171" i="1"/>
  <c r="N150" i="5"/>
  <c r="P150" i="5" s="1"/>
  <c r="R150" i="5" s="1"/>
  <c r="V150" i="5" s="1"/>
  <c r="F51" i="1"/>
  <c r="N111" i="5"/>
  <c r="P111" i="5" s="1"/>
  <c r="R111" i="5" s="1"/>
  <c r="V111" i="5" s="1"/>
  <c r="N247" i="5"/>
  <c r="P247" i="5" s="1"/>
  <c r="R247" i="5" s="1"/>
  <c r="V247" i="5" s="1"/>
  <c r="F92" i="1"/>
  <c r="F49" i="1"/>
  <c r="N40" i="5"/>
  <c r="P40" i="5" s="1"/>
  <c r="R40" i="5" s="1"/>
  <c r="V40" i="5" s="1"/>
  <c r="N73" i="5"/>
  <c r="P73" i="5" s="1"/>
  <c r="R73" i="5" s="1"/>
  <c r="V73" i="5" s="1"/>
  <c r="F251" i="1"/>
  <c r="F63" i="1"/>
  <c r="F101" i="1"/>
  <c r="N29" i="5"/>
  <c r="P29" i="5" s="1"/>
  <c r="R29" i="5" s="1"/>
  <c r="V29" i="5" s="1"/>
  <c r="N254" i="5"/>
  <c r="P254" i="5" s="1"/>
  <c r="R254" i="5" s="1"/>
  <c r="V254" i="5" s="1"/>
  <c r="N21" i="5"/>
  <c r="P21" i="5" s="1"/>
  <c r="R21" i="5" s="1"/>
  <c r="V21" i="5" s="1"/>
  <c r="N214" i="5"/>
  <c r="P214" i="5" s="1"/>
  <c r="R214" i="5" s="1"/>
  <c r="V214" i="5" s="1"/>
  <c r="F249" i="1"/>
  <c r="F220" i="1"/>
  <c r="F75" i="1"/>
  <c r="F128" i="1"/>
  <c r="F178" i="1"/>
  <c r="F31" i="1"/>
  <c r="N39" i="5"/>
  <c r="P39" i="5" s="1"/>
  <c r="R39" i="5" s="1"/>
  <c r="V39" i="5" s="1"/>
  <c r="N255" i="5"/>
  <c r="P255" i="5" s="1"/>
  <c r="R255" i="5" s="1"/>
  <c r="V255" i="5" s="1"/>
  <c r="F83" i="1"/>
  <c r="N133" i="5"/>
  <c r="P133" i="5" s="1"/>
  <c r="R133" i="5" s="1"/>
  <c r="V133" i="5" s="1"/>
  <c r="N174" i="5"/>
  <c r="P174" i="5" s="1"/>
  <c r="R174" i="5" s="1"/>
  <c r="V174" i="5" s="1"/>
  <c r="N11" i="5"/>
  <c r="P11" i="5" s="1"/>
  <c r="R11" i="5" s="1"/>
  <c r="V11" i="5" s="1"/>
  <c r="F143" i="1"/>
  <c r="N13" i="5"/>
  <c r="P13" i="5" s="1"/>
  <c r="R13" i="5" s="1"/>
  <c r="V13" i="5" s="1"/>
  <c r="N222" i="5"/>
  <c r="P222" i="5" s="1"/>
  <c r="R222" i="5" s="1"/>
  <c r="V222" i="5" s="1"/>
  <c r="N188" i="5"/>
  <c r="P188" i="5" s="1"/>
  <c r="R188" i="5" s="1"/>
  <c r="V188" i="5" s="1"/>
  <c r="F264" i="1"/>
  <c r="F161" i="1"/>
  <c r="N162" i="5"/>
  <c r="P162" i="5" s="1"/>
  <c r="R162" i="5" s="1"/>
  <c r="V162" i="5" s="1"/>
  <c r="F103" i="1"/>
  <c r="F242" i="1"/>
  <c r="N25" i="5"/>
  <c r="P25" i="5" s="1"/>
  <c r="R25" i="5" s="1"/>
  <c r="V25" i="5" s="1"/>
  <c r="F66" i="1"/>
  <c r="F235" i="1"/>
  <c r="N199" i="5"/>
  <c r="P199" i="5" s="1"/>
  <c r="R199" i="5" s="1"/>
  <c r="V199" i="5" s="1"/>
  <c r="N94" i="5"/>
  <c r="P94" i="5" s="1"/>
  <c r="R94" i="5" s="1"/>
  <c r="V94" i="5" s="1"/>
  <c r="F126" i="1"/>
  <c r="N165" i="5"/>
  <c r="P165" i="5" s="1"/>
  <c r="R165" i="5" s="1"/>
  <c r="V165" i="5" s="1"/>
  <c r="F68" i="1"/>
  <c r="N102" i="5"/>
  <c r="P102" i="5" s="1"/>
  <c r="R102" i="5" s="1"/>
  <c r="V102" i="5" s="1"/>
  <c r="N140" i="5"/>
  <c r="P140" i="5" s="1"/>
  <c r="R140" i="5" s="1"/>
  <c r="V140" i="5" s="1"/>
  <c r="N16" i="5"/>
  <c r="P16" i="5" s="1"/>
  <c r="R16" i="5" s="1"/>
  <c r="V16" i="5" s="1"/>
  <c r="F53" i="1"/>
  <c r="F57" i="1"/>
  <c r="N139" i="5"/>
  <c r="P139" i="5" s="1"/>
  <c r="R139" i="5" s="1"/>
  <c r="V139" i="5" s="1"/>
  <c r="F192" i="1"/>
  <c r="N74" i="5"/>
  <c r="P74" i="5" s="1"/>
  <c r="R74" i="5" s="1"/>
  <c r="V74" i="5" s="1"/>
  <c r="N164" i="5"/>
  <c r="P164" i="5" s="1"/>
  <c r="R164" i="5" s="1"/>
  <c r="V164" i="5" s="1"/>
  <c r="N156" i="5"/>
  <c r="P156" i="5" s="1"/>
  <c r="R156" i="5" s="1"/>
  <c r="V156" i="5" s="1"/>
  <c r="N55" i="5"/>
  <c r="P55" i="5" s="1"/>
  <c r="R55" i="5" s="1"/>
  <c r="V55" i="5" s="1"/>
  <c r="F137" i="1"/>
  <c r="N260" i="5"/>
  <c r="P260" i="5" s="1"/>
  <c r="R260" i="5" s="1"/>
  <c r="V260" i="5" s="1"/>
  <c r="N86" i="5"/>
  <c r="P86" i="5" s="1"/>
  <c r="R86" i="5" s="1"/>
  <c r="V86" i="5" s="1"/>
  <c r="N80" i="5"/>
  <c r="P80" i="5" s="1"/>
  <c r="R80" i="5" s="1"/>
  <c r="V80" i="5" s="1"/>
  <c r="F98" i="1"/>
  <c r="N243" i="5"/>
  <c r="P243" i="5" s="1"/>
  <c r="R243" i="5" s="1"/>
  <c r="V243" i="5" s="1"/>
  <c r="N87" i="5"/>
  <c r="P87" i="5" s="1"/>
  <c r="R87" i="5" s="1"/>
  <c r="V87" i="5" s="1"/>
  <c r="N252" i="5"/>
  <c r="P252" i="5" s="1"/>
  <c r="R252" i="5" s="1"/>
  <c r="V252" i="5" s="1"/>
  <c r="F32" i="1"/>
  <c r="N123" i="5"/>
  <c r="P123" i="5" s="1"/>
  <c r="R123" i="5" s="1"/>
  <c r="V123" i="5" s="1"/>
  <c r="N224" i="5"/>
  <c r="P224" i="5" s="1"/>
  <c r="R224" i="5" s="1"/>
  <c r="V224" i="5" s="1"/>
  <c r="F129" i="1"/>
  <c r="N22" i="5"/>
  <c r="P22" i="5" s="1"/>
  <c r="R22" i="5" s="1"/>
  <c r="V22" i="5" s="1"/>
  <c r="N239" i="5"/>
  <c r="P239" i="5" s="1"/>
  <c r="R239" i="5" s="1"/>
  <c r="V239" i="5" s="1"/>
  <c r="N108" i="5"/>
  <c r="P108" i="5" s="1"/>
  <c r="R108" i="5" s="1"/>
  <c r="V108" i="5" s="1"/>
  <c r="N215" i="5"/>
  <c r="P215" i="5" s="1"/>
  <c r="R215" i="5" s="1"/>
  <c r="V215" i="5" s="1"/>
  <c r="N153" i="5"/>
  <c r="P153" i="5" s="1"/>
  <c r="R153" i="5" s="1"/>
  <c r="V153" i="5" s="1"/>
  <c r="N65" i="5"/>
  <c r="P65" i="5" s="1"/>
  <c r="R65" i="5" s="1"/>
  <c r="V65" i="5" s="1"/>
  <c r="F17" i="1"/>
  <c r="N132" i="5"/>
  <c r="P132" i="5" s="1"/>
  <c r="R132" i="5" s="1"/>
  <c r="V132" i="5" s="1"/>
  <c r="F79" i="1"/>
  <c r="N205" i="5"/>
  <c r="P205" i="5" s="1"/>
  <c r="R205" i="5" s="1"/>
  <c r="V205" i="5" s="1"/>
  <c r="N28" i="5"/>
  <c r="P28" i="5" s="1"/>
  <c r="R28" i="5" s="1"/>
  <c r="V28" i="5" s="1"/>
  <c r="F72" i="1"/>
  <c r="F228" i="1"/>
  <c r="N217" i="5"/>
  <c r="P217" i="5" s="1"/>
  <c r="R217" i="5" s="1"/>
  <c r="V217" i="5" s="1"/>
  <c r="N58" i="5"/>
  <c r="P58" i="5" s="1"/>
  <c r="R58" i="5" s="1"/>
  <c r="V58" i="5" s="1"/>
  <c r="N246" i="5"/>
  <c r="P246" i="5" s="1"/>
  <c r="R246" i="5" s="1"/>
  <c r="V246" i="5" s="1"/>
  <c r="N14" i="5"/>
  <c r="P14" i="5" s="1"/>
  <c r="R14" i="5" s="1"/>
  <c r="V14" i="5" s="1"/>
  <c r="N233" i="5"/>
  <c r="P233" i="5" s="1"/>
  <c r="R233" i="5" s="1"/>
  <c r="V233" i="5" s="1"/>
  <c r="F226" i="1"/>
  <c r="F37" i="1"/>
  <c r="N231" i="5"/>
  <c r="P231" i="5" s="1"/>
  <c r="R231" i="5" s="1"/>
  <c r="V231" i="5" s="1"/>
  <c r="N258" i="5"/>
  <c r="P258" i="5" s="1"/>
  <c r="R258" i="5" s="1"/>
  <c r="V258" i="5" s="1"/>
  <c r="N195" i="5"/>
  <c r="P195" i="5" s="1"/>
  <c r="R195" i="5" s="1"/>
  <c r="V195" i="5" s="1"/>
  <c r="N245" i="5"/>
  <c r="P245" i="5" s="1"/>
  <c r="R245" i="5" s="1"/>
  <c r="V245" i="5" s="1"/>
  <c r="N109" i="5"/>
  <c r="P109" i="5" s="1"/>
  <c r="R109" i="5" s="1"/>
  <c r="V109" i="5" s="1"/>
  <c r="N147" i="5"/>
  <c r="P147" i="5" s="1"/>
  <c r="R147" i="5" s="1"/>
  <c r="V147" i="5" s="1"/>
  <c r="F180" i="1"/>
  <c r="F15" i="1"/>
  <c r="N54" i="5"/>
  <c r="P54" i="5" s="1"/>
  <c r="R54" i="5" s="1"/>
  <c r="V54" i="5" s="1"/>
  <c r="F202" i="1"/>
  <c r="N85" i="5"/>
  <c r="P85" i="5" s="1"/>
  <c r="R85" i="5" s="1"/>
  <c r="V85" i="5" s="1"/>
  <c r="N159" i="5"/>
  <c r="P159" i="5" s="1"/>
  <c r="R159" i="5" s="1"/>
  <c r="V159" i="5" s="1"/>
  <c r="N263" i="5"/>
  <c r="P263" i="5" s="1"/>
  <c r="R263" i="5" s="1"/>
  <c r="V263" i="5" s="1"/>
  <c r="N186" i="5"/>
  <c r="P186" i="5" s="1"/>
  <c r="R186" i="5" s="1"/>
  <c r="V186" i="5" s="1"/>
  <c r="N230" i="5"/>
  <c r="P230" i="5" s="1"/>
  <c r="R230" i="5" s="1"/>
  <c r="V230" i="5" s="1"/>
  <c r="F173" i="1"/>
  <c r="N97" i="5"/>
  <c r="P97" i="5" s="1"/>
  <c r="R97" i="5" s="1"/>
  <c r="V97" i="5" s="1"/>
  <c r="N206" i="5"/>
  <c r="P206" i="5" s="1"/>
  <c r="R206" i="5" s="1"/>
  <c r="V206" i="5" s="1"/>
  <c r="N152" i="5"/>
  <c r="P152" i="5" s="1"/>
  <c r="R152" i="5" s="1"/>
  <c r="V152" i="5" s="1"/>
  <c r="F34" i="1"/>
  <c r="F113" i="1"/>
  <c r="F88" i="1"/>
  <c r="N69" i="5"/>
  <c r="P69" i="5" s="1"/>
  <c r="R69" i="5" s="1"/>
  <c r="V69" i="5" s="1"/>
  <c r="F27" i="1"/>
  <c r="N93" i="5"/>
  <c r="P93" i="5" s="1"/>
  <c r="R93" i="5" s="1"/>
  <c r="V93" i="5" s="1"/>
  <c r="F141" i="1"/>
  <c r="N100" i="5"/>
  <c r="P100" i="5" s="1"/>
  <c r="R100" i="5" s="1"/>
  <c r="V100" i="5" s="1"/>
  <c r="F208" i="1"/>
  <c r="N221" i="5"/>
  <c r="P221" i="5" s="1"/>
  <c r="R221" i="5" s="1"/>
  <c r="V221" i="5" s="1"/>
  <c r="N177" i="5"/>
  <c r="P177" i="5" s="1"/>
  <c r="R177" i="5" s="1"/>
  <c r="V177" i="5" s="1"/>
  <c r="F236" i="1"/>
  <c r="F107" i="1"/>
  <c r="N119" i="5"/>
  <c r="P119" i="5" s="1"/>
  <c r="R119" i="5" s="1"/>
  <c r="V119" i="5" s="1"/>
  <c r="F19" i="1"/>
  <c r="N90" i="5"/>
  <c r="P90" i="5" s="1"/>
  <c r="R90" i="5" s="1"/>
  <c r="V90" i="5" s="1"/>
  <c r="N78" i="5"/>
  <c r="P78" i="5" s="1"/>
  <c r="R78" i="5" s="1"/>
  <c r="V78" i="5" s="1"/>
  <c r="F259" i="1"/>
  <c r="F50" i="1"/>
  <c r="N105" i="5"/>
  <c r="P105" i="5" s="1"/>
  <c r="R105" i="5" s="1"/>
  <c r="V105" i="5" s="1"/>
  <c r="F209" i="1"/>
  <c r="F244" i="1"/>
  <c r="F84" i="1"/>
  <c r="F117" i="1"/>
  <c r="N10" i="5"/>
  <c r="P10" i="5" s="1"/>
  <c r="R10" i="5" s="1"/>
  <c r="V10" i="5" s="1"/>
  <c r="F211" i="1"/>
  <c r="F70" i="1"/>
  <c r="F41" i="1"/>
  <c r="F250" i="1"/>
  <c r="F95" i="1"/>
  <c r="N120" i="5"/>
  <c r="P120" i="5" s="1"/>
  <c r="R120" i="5" s="1"/>
  <c r="V120" i="5" s="1"/>
  <c r="F223" i="1"/>
  <c r="F8" i="1"/>
  <c r="F163" i="1"/>
  <c r="F7" i="1"/>
  <c r="F193" i="1"/>
  <c r="N110" i="5"/>
  <c r="P110" i="5" s="1"/>
  <c r="R110" i="5" s="1"/>
  <c r="V110" i="5" s="1"/>
  <c r="N253" i="5"/>
  <c r="P253" i="5" s="1"/>
  <c r="R253" i="5" s="1"/>
  <c r="V253" i="5" s="1"/>
  <c r="F160" i="1"/>
  <c r="F157" i="1"/>
  <c r="F149" i="1"/>
  <c r="N91" i="5"/>
  <c r="P91" i="5" s="1"/>
  <c r="R91" i="5" s="1"/>
  <c r="V91" i="5" s="1"/>
  <c r="N77" i="5"/>
  <c r="P77" i="5" s="1"/>
  <c r="R77" i="5" s="1"/>
  <c r="V77" i="5" s="1"/>
  <c r="N170" i="5"/>
  <c r="P170" i="5" s="1"/>
  <c r="R170" i="5" s="1"/>
  <c r="V170" i="5" s="1"/>
  <c r="N175" i="5"/>
  <c r="P175" i="5" s="1"/>
  <c r="R175" i="5" s="1"/>
  <c r="V175" i="5" s="1"/>
  <c r="F76" i="1"/>
  <c r="F190" i="1"/>
  <c r="N12" i="5"/>
  <c r="P12" i="5" s="1"/>
  <c r="R12" i="5" s="1"/>
  <c r="V12" i="5" s="1"/>
  <c r="N194" i="5"/>
  <c r="P194" i="5" s="1"/>
  <c r="R194" i="5" s="1"/>
  <c r="V194" i="5" s="1"/>
  <c r="N181" i="5"/>
  <c r="P181" i="5" s="1"/>
  <c r="R181" i="5" s="1"/>
  <c r="V181" i="5" s="1"/>
  <c r="N116" i="5"/>
  <c r="P116" i="5" s="1"/>
  <c r="R116" i="5" s="1"/>
  <c r="V116" i="5" s="1"/>
  <c r="N256" i="5"/>
  <c r="P256" i="5" s="1"/>
  <c r="R256" i="5" s="1"/>
  <c r="V256" i="5" s="1"/>
  <c r="N118" i="5"/>
  <c r="P118" i="5" s="1"/>
  <c r="R118" i="5" s="1"/>
  <c r="V118" i="5" s="1"/>
  <c r="N189" i="5"/>
  <c r="P189" i="5" s="1"/>
  <c r="R189" i="5" s="1"/>
  <c r="V189" i="5" s="1"/>
  <c r="F56" i="1"/>
  <c r="N234" i="5"/>
  <c r="P234" i="5" s="1"/>
  <c r="R234" i="5" s="1"/>
  <c r="V234" i="5" s="1"/>
  <c r="F169" i="1"/>
  <c r="F112" i="1"/>
  <c r="N36" i="5"/>
  <c r="P36" i="5" s="1"/>
  <c r="R36" i="5" s="1"/>
  <c r="V36" i="5" s="1"/>
  <c r="F33" i="1"/>
  <c r="N64" i="5"/>
  <c r="P64" i="5" s="1"/>
  <c r="R64" i="5" s="1"/>
  <c r="V64" i="5" s="1"/>
  <c r="N225" i="5"/>
  <c r="P225" i="5" s="1"/>
  <c r="R225" i="5" s="1"/>
  <c r="V225" i="5" s="1"/>
  <c r="N60" i="5"/>
  <c r="P60" i="5" s="1"/>
  <c r="R60" i="5" s="1"/>
  <c r="V60" i="5" s="1"/>
  <c r="N200" i="5"/>
  <c r="P200" i="5" s="1"/>
  <c r="R200" i="5" s="1"/>
  <c r="V200" i="5" s="1"/>
  <c r="N257" i="5"/>
  <c r="P257" i="5" s="1"/>
  <c r="R257" i="5" s="1"/>
  <c r="V257" i="5" s="1"/>
  <c r="F154" i="1"/>
  <c r="N115" i="5"/>
  <c r="P115" i="5" s="1"/>
  <c r="R115" i="5" s="1"/>
  <c r="V115" i="5" s="1"/>
  <c r="F24" i="1"/>
  <c r="N219" i="5"/>
  <c r="P219" i="5" s="1"/>
  <c r="R219" i="5" s="1"/>
  <c r="V219" i="5" s="1"/>
  <c r="N45" i="5"/>
  <c r="P45" i="5" s="1"/>
  <c r="R45" i="5" s="1"/>
  <c r="V45" i="5" s="1"/>
  <c r="N203" i="5"/>
  <c r="P203" i="5" s="1"/>
  <c r="R203" i="5" s="1"/>
  <c r="V203" i="5" s="1"/>
  <c r="N46" i="5"/>
  <c r="P46" i="5" s="1"/>
  <c r="R46" i="5" s="1"/>
  <c r="V46" i="5" s="1"/>
  <c r="F172" i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7" i="5"/>
  <c r="P227" i="5" s="1"/>
  <c r="R227" i="5" s="1"/>
  <c r="V227" i="5" s="1"/>
  <c r="F20" i="1"/>
  <c r="F184" i="1"/>
  <c r="N216" i="5"/>
  <c r="P216" i="5" s="1"/>
  <c r="R216" i="5" s="1"/>
  <c r="V216" i="5" s="1"/>
  <c r="F130" i="1"/>
  <c r="N114" i="5"/>
  <c r="P114" i="5" s="1"/>
  <c r="R114" i="5" s="1"/>
  <c r="V114" i="5" s="1"/>
  <c r="N144" i="5"/>
  <c r="P144" i="5" s="1"/>
  <c r="R144" i="5" s="1"/>
  <c r="V144" i="5" s="1"/>
  <c r="F238" i="1"/>
  <c r="N62" i="5"/>
  <c r="P62" i="5" s="1"/>
  <c r="R62" i="5" s="1"/>
  <c r="V62" i="5" s="1"/>
  <c r="N30" i="5"/>
  <c r="P30" i="5" s="1"/>
  <c r="R30" i="5" s="1"/>
  <c r="V30" i="5" s="1"/>
  <c r="N237" i="5"/>
  <c r="P237" i="5" s="1"/>
  <c r="R237" i="5" s="1"/>
  <c r="V237" i="5" s="1"/>
  <c r="F218" i="1"/>
  <c r="N166" i="5"/>
  <c r="P166" i="5" s="1"/>
  <c r="R166" i="5" s="1"/>
  <c r="V166" i="5" s="1"/>
  <c r="F104" i="1"/>
  <c r="N204" i="5"/>
  <c r="P204" i="5" s="1"/>
  <c r="R204" i="5" s="1"/>
  <c r="V204" i="5" s="1"/>
  <c r="F59" i="1"/>
  <c r="F248" i="1"/>
  <c r="N43" i="5"/>
  <c r="P43" i="5" s="1"/>
  <c r="R43" i="5" s="1"/>
  <c r="V43" i="5" s="1"/>
  <c r="N148" i="5"/>
  <c r="P148" i="5" s="1"/>
  <c r="R148" i="5" s="1"/>
  <c r="V148" i="5" s="1"/>
  <c r="N197" i="5"/>
  <c r="P197" i="5" s="1"/>
  <c r="R197" i="5" s="1"/>
  <c r="V197" i="5" s="1"/>
  <c r="F67" i="1"/>
  <c r="N212" i="5"/>
  <c r="P212" i="5" s="1"/>
  <c r="R212" i="5" s="1"/>
  <c r="V212" i="5" s="1"/>
  <c r="N82" i="5"/>
  <c r="P82" i="5" s="1"/>
  <c r="R82" i="5" s="1"/>
  <c r="V82" i="5" s="1"/>
  <c r="N52" i="5"/>
  <c r="P52" i="5" s="1"/>
  <c r="R52" i="5" s="1"/>
  <c r="V52" i="5" s="1"/>
  <c r="N71" i="5"/>
  <c r="P71" i="5" s="1"/>
  <c r="R71" i="5" s="1"/>
  <c r="V71" i="5" s="1"/>
  <c r="N99" i="5"/>
  <c r="P99" i="5" s="1"/>
  <c r="R99" i="5" s="1"/>
  <c r="V99" i="5" s="1"/>
  <c r="N134" i="5"/>
  <c r="P134" i="5" s="1"/>
  <c r="R134" i="5" s="1"/>
  <c r="V134" i="5" s="1"/>
  <c r="N151" i="5"/>
  <c r="P151" i="5" s="1"/>
  <c r="R151" i="5" s="1"/>
  <c r="V151" i="5" s="1"/>
  <c r="F262" i="1"/>
  <c r="F232" i="1"/>
  <c r="N26" i="5"/>
  <c r="P26" i="5" s="1"/>
  <c r="R26" i="5" s="1"/>
  <c r="V26" i="5" s="1"/>
  <c r="F122" i="1"/>
  <c r="F176" i="1"/>
  <c r="F35" i="1"/>
  <c r="N121" i="5"/>
  <c r="P121" i="5" s="1"/>
  <c r="R121" i="5" s="1"/>
  <c r="V121" i="5" s="1"/>
  <c r="N198" i="5"/>
  <c r="P198" i="5" s="1"/>
  <c r="R198" i="5" s="1"/>
  <c r="V198" i="5" s="1"/>
  <c r="F210" i="1"/>
  <c r="F261" i="1"/>
  <c r="F167" i="1"/>
  <c r="F158" i="1"/>
  <c r="F81" i="1"/>
  <c r="N127" i="5"/>
  <c r="P127" i="5" s="1"/>
  <c r="R127" i="5" s="1"/>
  <c r="V127" i="5" s="1"/>
  <c r="N146" i="5"/>
  <c r="P146" i="5" s="1"/>
  <c r="R146" i="5" s="1"/>
  <c r="V146" i="5" s="1"/>
  <c r="N138" i="5"/>
  <c r="P138" i="5" s="1"/>
  <c r="R138" i="5" s="1"/>
  <c r="V138" i="5" s="1"/>
  <c r="N179" i="5"/>
  <c r="P179" i="5" s="1"/>
  <c r="R179" i="5" s="1"/>
  <c r="V179" i="5" s="1"/>
  <c r="N187" i="5"/>
  <c r="P187" i="5" s="1"/>
  <c r="R187" i="5" s="1"/>
  <c r="V187" i="5" s="1"/>
  <c r="N135" i="5"/>
  <c r="P135" i="5" s="1"/>
  <c r="R135" i="5" s="1"/>
  <c r="V135" i="5" s="1"/>
  <c r="F196" i="1"/>
  <c r="F9" i="1"/>
  <c r="F61" i="1"/>
  <c r="F229" i="1"/>
  <c r="F106" i="1"/>
  <c r="N155" i="5"/>
  <c r="P155" i="5" s="1"/>
  <c r="R155" i="5" s="1"/>
  <c r="V155" i="5" s="1"/>
  <c r="N213" i="5"/>
  <c r="P213" i="5" s="1"/>
  <c r="R213" i="5" s="1"/>
  <c r="V213" i="5" s="1"/>
  <c r="N168" i="5"/>
  <c r="P168" i="5" s="1"/>
  <c r="R168" i="5" s="1"/>
  <c r="V168" i="5" s="1"/>
  <c r="F145" i="1"/>
  <c r="F18" i="1"/>
  <c r="N241" i="5"/>
  <c r="P241" i="5" s="1"/>
  <c r="R241" i="5" s="1"/>
  <c r="V241" i="5" s="1"/>
  <c r="N236" i="5"/>
  <c r="P236" i="5" s="1"/>
  <c r="R236" i="5" s="1"/>
  <c r="V236" i="5" s="1"/>
  <c r="L267" i="7"/>
  <c r="K267" i="7" s="1"/>
  <c r="F131" i="1"/>
  <c r="N131" i="5"/>
  <c r="M265" i="7"/>
  <c r="F22" i="1"/>
  <c r="N172" i="5"/>
  <c r="P172" i="5" s="1"/>
  <c r="R172" i="5" s="1"/>
  <c r="V172" i="5" s="1"/>
  <c r="F260" i="1"/>
  <c r="F257" i="1"/>
  <c r="F52" i="1"/>
  <c r="N24" i="5"/>
  <c r="P24" i="5" s="1"/>
  <c r="R24" i="5" s="1"/>
  <c r="V24" i="5" s="1"/>
  <c r="N32" i="5"/>
  <c r="P32" i="5" s="1"/>
  <c r="R32" i="5" s="1"/>
  <c r="V32" i="5" s="1"/>
  <c r="F204" i="1"/>
  <c r="F71" i="1"/>
  <c r="F99" i="1"/>
  <c r="N96" i="5"/>
  <c r="P96" i="5" s="1"/>
  <c r="R96" i="5" s="1"/>
  <c r="V96" i="5" s="1"/>
  <c r="F134" i="1"/>
  <c r="F60" i="1"/>
  <c r="F48" i="1"/>
  <c r="F224" i="1"/>
  <c r="N137" i="5"/>
  <c r="P137" i="5" s="1"/>
  <c r="R137" i="5" s="1"/>
  <c r="V137" i="5" s="1"/>
  <c r="F225" i="1"/>
  <c r="N67" i="5"/>
  <c r="P67" i="5" s="1"/>
  <c r="R67" i="5" s="1"/>
  <c r="V67" i="5" s="1"/>
  <c r="F215" i="1"/>
  <c r="F102" i="1"/>
  <c r="F46" i="1"/>
  <c r="F69" i="1"/>
  <c r="N34" i="5"/>
  <c r="P34" i="5" s="1"/>
  <c r="R34" i="5" s="1"/>
  <c r="V34" i="5" s="1"/>
  <c r="N129" i="5"/>
  <c r="P129" i="5" s="1"/>
  <c r="R129" i="5" s="1"/>
  <c r="V129" i="5" s="1"/>
  <c r="N154" i="5"/>
  <c r="P154" i="5" s="1"/>
  <c r="R154" i="5" s="1"/>
  <c r="V154" i="5" s="1"/>
  <c r="F80" i="1"/>
  <c r="F207" i="1"/>
  <c r="F203" i="1"/>
  <c r="N33" i="5"/>
  <c r="P33" i="5" s="1"/>
  <c r="R33" i="5" s="1"/>
  <c r="V33" i="5" s="1"/>
  <c r="F65" i="1"/>
  <c r="N98" i="5"/>
  <c r="P98" i="5" s="1"/>
  <c r="R98" i="5" s="1"/>
  <c r="V98" i="5" s="1"/>
  <c r="N51" i="5"/>
  <c r="P51" i="5" s="1"/>
  <c r="R51" i="5" s="1"/>
  <c r="V51" i="5" s="1"/>
  <c r="F175" i="1"/>
  <c r="F162" i="1"/>
  <c r="N7" i="5"/>
  <c r="P7" i="5" s="1"/>
  <c r="R7" i="5" s="1"/>
  <c r="V7" i="5" s="1"/>
  <c r="N126" i="5"/>
  <c r="P126" i="5" s="1"/>
  <c r="R126" i="5" s="1"/>
  <c r="V126" i="5" s="1"/>
  <c r="N37" i="5"/>
  <c r="P37" i="5" s="1"/>
  <c r="R37" i="5" s="1"/>
  <c r="V37" i="5" s="1"/>
  <c r="N76" i="5"/>
  <c r="P76" i="5" s="1"/>
  <c r="R76" i="5" s="1"/>
  <c r="V76" i="5" s="1"/>
  <c r="F187" i="1"/>
  <c r="F12" i="1"/>
  <c r="N49" i="5"/>
  <c r="P49" i="5" s="1"/>
  <c r="R49" i="5" s="1"/>
  <c r="V49" i="5" s="1"/>
  <c r="F147" i="1"/>
  <c r="N190" i="5"/>
  <c r="P190" i="5" s="1"/>
  <c r="R190" i="5" s="1"/>
  <c r="V190" i="5" s="1"/>
  <c r="N202" i="5"/>
  <c r="P202" i="5" s="1"/>
  <c r="R202" i="5" s="1"/>
  <c r="V202" i="5" s="1"/>
  <c r="F166" i="1"/>
  <c r="F136" i="1"/>
  <c r="F54" i="1"/>
  <c r="N27" i="5"/>
  <c r="P27" i="5" s="1"/>
  <c r="R27" i="5" s="1"/>
  <c r="V27" i="5" s="1"/>
  <c r="N56" i="5"/>
  <c r="P56" i="5" s="1"/>
  <c r="R56" i="5" s="1"/>
  <c r="V56" i="5" s="1"/>
  <c r="N208" i="5"/>
  <c r="P208" i="5" s="1"/>
  <c r="R208" i="5" s="1"/>
  <c r="V208" i="5" s="1"/>
  <c r="F231" i="1"/>
  <c r="N173" i="5"/>
  <c r="P173" i="5" s="1"/>
  <c r="R173" i="5" s="1"/>
  <c r="V173" i="5" s="1"/>
  <c r="N180" i="5"/>
  <c r="P180" i="5" s="1"/>
  <c r="R180" i="5" s="1"/>
  <c r="V180" i="5" s="1"/>
  <c r="F159" i="1"/>
  <c r="N15" i="5"/>
  <c r="P15" i="5" s="1"/>
  <c r="R15" i="5" s="1"/>
  <c r="V15" i="5" s="1"/>
  <c r="N92" i="5"/>
  <c r="P92" i="5" s="1"/>
  <c r="R92" i="5" s="1"/>
  <c r="V92" i="5" s="1"/>
  <c r="N113" i="5"/>
  <c r="P113" i="5" s="1"/>
  <c r="R113" i="5" s="1"/>
  <c r="V113" i="5" s="1"/>
  <c r="N88" i="5"/>
  <c r="P88" i="5" s="1"/>
  <c r="R88" i="5" s="1"/>
  <c r="V88" i="5" s="1"/>
  <c r="N171" i="5"/>
  <c r="P171" i="5" s="1"/>
  <c r="R171" i="5" s="1"/>
  <c r="V171" i="5" s="1"/>
  <c r="F125" i="1"/>
  <c r="F191" i="1"/>
  <c r="N141" i="5"/>
  <c r="P141" i="5" s="1"/>
  <c r="R141" i="5" s="1"/>
  <c r="V141" i="5" s="1"/>
  <c r="F247" i="1"/>
  <c r="F185" i="1"/>
  <c r="F240" i="1"/>
  <c r="F263" i="1"/>
  <c r="F111" i="1"/>
  <c r="F201" i="1"/>
  <c r="F47" i="1"/>
  <c r="F100" i="1"/>
  <c r="F150" i="1"/>
  <c r="F97" i="1"/>
  <c r="F186" i="1"/>
  <c r="F93" i="1"/>
  <c r="F152" i="1"/>
  <c r="F44" i="1"/>
  <c r="F40" i="1"/>
  <c r="F109" i="1"/>
  <c r="F23" i="1"/>
  <c r="F206" i="1"/>
  <c r="F177" i="1"/>
  <c r="F85" i="1"/>
  <c r="F89" i="1"/>
  <c r="F142" i="1"/>
  <c r="F230" i="1"/>
  <c r="F6" i="1"/>
  <c r="F258" i="1"/>
  <c r="F153" i="1"/>
  <c r="F5" i="1"/>
  <c r="F38" i="1"/>
  <c r="F195" i="1"/>
  <c r="F221" i="1"/>
  <c r="F245" i="1"/>
  <c r="F182" i="1"/>
  <c r="F124" i="1"/>
  <c r="F58" i="1"/>
  <c r="F114" i="1"/>
  <c r="F118" i="1"/>
  <c r="N145" i="5"/>
  <c r="P145" i="5" s="1"/>
  <c r="R145" i="5" s="1"/>
  <c r="V145" i="5" s="1"/>
  <c r="N210" i="5"/>
  <c r="P210" i="5" s="1"/>
  <c r="R210" i="5" s="1"/>
  <c r="V210" i="5" s="1"/>
  <c r="F144" i="1"/>
  <c r="N262" i="5"/>
  <c r="P262" i="5" s="1"/>
  <c r="R262" i="5" s="1"/>
  <c r="V262" i="5" s="1"/>
  <c r="N229" i="5"/>
  <c r="P229" i="5" s="1"/>
  <c r="R229" i="5" s="1"/>
  <c r="V229" i="5" s="1"/>
  <c r="F179" i="1"/>
  <c r="F135" i="1"/>
  <c r="N167" i="5"/>
  <c r="P167" i="5" s="1"/>
  <c r="R167" i="5" s="1"/>
  <c r="V167" i="5" s="1"/>
  <c r="F216" i="1"/>
  <c r="F181" i="1"/>
  <c r="F127" i="1"/>
  <c r="F155" i="1"/>
  <c r="F146" i="1"/>
  <c r="N35" i="5"/>
  <c r="P35" i="5" s="1"/>
  <c r="R35" i="5" s="1"/>
  <c r="V35" i="5" s="1"/>
  <c r="F62" i="1"/>
  <c r="N176" i="5"/>
  <c r="P176" i="5" s="1"/>
  <c r="R176" i="5" s="1"/>
  <c r="V176" i="5" s="1"/>
  <c r="F241" i="1"/>
  <c r="N232" i="5"/>
  <c r="P232" i="5" s="1"/>
  <c r="R232" i="5" s="1"/>
  <c r="V232" i="5" s="1"/>
  <c r="N184" i="5"/>
  <c r="P184" i="5" s="1"/>
  <c r="R184" i="5" s="1"/>
  <c r="V184" i="5" s="1"/>
  <c r="N261" i="5"/>
  <c r="P261" i="5" s="1"/>
  <c r="R261" i="5" s="1"/>
  <c r="V261" i="5" s="1"/>
  <c r="N17" i="5"/>
  <c r="P17" i="5" s="1"/>
  <c r="R17" i="5" s="1"/>
  <c r="V17" i="5" s="1"/>
  <c r="F121" i="1"/>
  <c r="N228" i="5"/>
  <c r="P228" i="5" s="1"/>
  <c r="R228" i="5" s="1"/>
  <c r="V228" i="5" s="1"/>
  <c r="F198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8" i="5"/>
  <c r="P158" i="5" s="1"/>
  <c r="R158" i="5" s="1"/>
  <c r="V158" i="5" s="1"/>
  <c r="N106" i="5"/>
  <c r="P106" i="5" s="1"/>
  <c r="R106" i="5" s="1"/>
  <c r="V106" i="5" s="1"/>
  <c r="F233" i="1"/>
  <c r="N72" i="5"/>
  <c r="P72" i="5" s="1"/>
  <c r="R72" i="5" s="1"/>
  <c r="V72" i="5" s="1"/>
  <c r="F138" i="1"/>
  <c r="F28" i="1"/>
  <c r="F256" i="1"/>
  <c r="F217" i="1"/>
  <c r="N61" i="5"/>
  <c r="P61" i="5" s="1"/>
  <c r="R61" i="5" s="1"/>
  <c r="V61" i="5" s="1"/>
  <c r="F189" i="1"/>
  <c r="F205" i="1"/>
  <c r="N130" i="5"/>
  <c r="P130" i="5" s="1"/>
  <c r="R130" i="5" s="1"/>
  <c r="V130" i="5" s="1"/>
  <c r="N79" i="5"/>
  <c r="P79" i="5" s="1"/>
  <c r="R79" i="5" s="1"/>
  <c r="V79" i="5" s="1"/>
  <c r="N196" i="5"/>
  <c r="P196" i="5" s="1"/>
  <c r="R196" i="5" s="1"/>
  <c r="V196" i="5" s="1"/>
  <c r="F246" i="1"/>
  <c r="N18" i="5"/>
  <c r="P18" i="5" s="1"/>
  <c r="R18" i="5" s="1"/>
  <c r="V18" i="5" s="1"/>
  <c r="F194" i="1"/>
  <c r="N81" i="5"/>
  <c r="P81" i="5" s="1"/>
  <c r="R81" i="5" s="1"/>
  <c r="V81" i="5" s="1"/>
  <c r="F213" i="1"/>
  <c r="F168" i="1"/>
  <c r="N20" i="5"/>
  <c r="P20" i="5" s="1"/>
  <c r="R20" i="5" s="1"/>
  <c r="V20" i="5" s="1"/>
  <c r="N122" i="5"/>
  <c r="P122" i="5" s="1"/>
  <c r="R122" i="5" s="1"/>
  <c r="V122" i="5" s="1"/>
  <c r="F237" i="1"/>
  <c r="F14" i="1"/>
  <c r="N238" i="5"/>
  <c r="P238" i="5" s="1"/>
  <c r="R238" i="5" s="1"/>
  <c r="V238" i="5" s="1"/>
  <c r="F42" i="1"/>
  <c r="N149" i="5"/>
  <c r="P149" i="5" s="1"/>
  <c r="R149" i="5" s="1"/>
  <c r="V149" i="5" s="1"/>
  <c r="N235" i="5"/>
  <c r="P235" i="5" s="1"/>
  <c r="R235" i="5" s="1"/>
  <c r="V235" i="5" s="1"/>
  <c r="F222" i="1"/>
  <c r="F26" i="1"/>
  <c r="F151" i="1"/>
  <c r="F110" i="1"/>
  <c r="F227" i="1"/>
  <c r="F132" i="1"/>
  <c r="F188" i="1"/>
  <c r="F253" i="1"/>
  <c r="N193" i="5"/>
  <c r="P193" i="5" s="1"/>
  <c r="R193" i="5" s="1"/>
  <c r="V193" i="5" s="1"/>
  <c r="N95" i="5"/>
  <c r="P95" i="5" s="1"/>
  <c r="R95" i="5" s="1"/>
  <c r="V95" i="5" s="1"/>
  <c r="N66" i="5"/>
  <c r="P66" i="5" s="1"/>
  <c r="R66" i="5" s="1"/>
  <c r="V66" i="5" s="1"/>
  <c r="N157" i="5"/>
  <c r="P157" i="5" s="1"/>
  <c r="R157" i="5" s="1"/>
  <c r="V157" i="5" s="1"/>
  <c r="F90" i="1"/>
  <c r="F255" i="1"/>
  <c r="F219" i="1"/>
  <c r="F45" i="1"/>
  <c r="N68" i="5"/>
  <c r="P68" i="5" s="1"/>
  <c r="R68" i="5" s="1"/>
  <c r="V68" i="5" s="1"/>
  <c r="F87" i="1"/>
  <c r="F252" i="1"/>
  <c r="F115" i="1"/>
  <c r="F243" i="1"/>
  <c r="F123" i="1"/>
  <c r="F239" i="1"/>
  <c r="F82" i="1"/>
  <c r="F108" i="1"/>
  <c r="F43" i="1"/>
  <c r="F164" i="1"/>
  <c r="F86" i="1"/>
  <c r="F212" i="1"/>
  <c r="F55" i="1"/>
  <c r="N53" i="5"/>
  <c r="P53" i="5" s="1"/>
  <c r="R53" i="5" s="1"/>
  <c r="V53" i="5" s="1"/>
  <c r="F197" i="1"/>
  <c r="F74" i="1"/>
  <c r="F200" i="1"/>
  <c r="N192" i="5"/>
  <c r="P192" i="5" s="1"/>
  <c r="R192" i="5" s="1"/>
  <c r="V192" i="5" s="1"/>
  <c r="F156" i="1"/>
  <c r="F64" i="1"/>
  <c r="F140" i="1"/>
  <c r="F139" i="1"/>
  <c r="F16" i="1"/>
  <c r="F36" i="1"/>
  <c r="N83" i="5"/>
  <c r="P83" i="5" s="1"/>
  <c r="R83" i="5" s="1"/>
  <c r="V83" i="5" s="1"/>
  <c r="N163" i="5"/>
  <c r="P163" i="5" s="1"/>
  <c r="R163" i="5" s="1"/>
  <c r="V163" i="5" s="1"/>
  <c r="N161" i="5"/>
  <c r="P161" i="5" s="1"/>
  <c r="R161" i="5" s="1"/>
  <c r="V161" i="5" s="1"/>
  <c r="N160" i="5"/>
  <c r="P160" i="5" s="1"/>
  <c r="R160" i="5" s="1"/>
  <c r="V160" i="5" s="1"/>
  <c r="N244" i="5"/>
  <c r="P244" i="5" s="1"/>
  <c r="R244" i="5" s="1"/>
  <c r="V244" i="5" s="1"/>
  <c r="N264" i="5"/>
  <c r="P264" i="5" s="1"/>
  <c r="R264" i="5" s="1"/>
  <c r="V264" i="5" s="1"/>
  <c r="N242" i="5"/>
  <c r="P242" i="5" s="1"/>
  <c r="R242" i="5" s="1"/>
  <c r="V242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9" i="5"/>
  <c r="P249" i="5" s="1"/>
  <c r="R249" i="5" s="1"/>
  <c r="V249" i="5" s="1"/>
  <c r="F25" i="1"/>
  <c r="F170" i="1"/>
  <c r="F77" i="1"/>
  <c r="N107" i="5"/>
  <c r="F29" i="1"/>
  <c r="F39" i="1"/>
  <c r="N250" i="5"/>
  <c r="P250" i="5" s="1"/>
  <c r="R250" i="5" s="1"/>
  <c r="V250" i="5" s="1"/>
  <c r="F13" i="1"/>
  <c r="N259" i="5"/>
  <c r="P259" i="5" s="1"/>
  <c r="R259" i="5" s="1"/>
  <c r="V259" i="5" s="1"/>
  <c r="F91" i="1"/>
  <c r="N211" i="5"/>
  <c r="P211" i="5" s="1"/>
  <c r="R211" i="5" s="1"/>
  <c r="V211" i="5" s="1"/>
  <c r="F254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1" i="5"/>
  <c r="P251" i="5" s="1"/>
  <c r="R251" i="5" s="1"/>
  <c r="V251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3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8" i="5"/>
  <c r="P178" i="5" s="1"/>
  <c r="R178" i="5" s="1"/>
  <c r="V178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5" i="5"/>
  <c r="L267" i="5" s="1"/>
  <c r="F10" i="1"/>
  <c r="F119" i="1"/>
  <c r="F78" i="1"/>
  <c r="F105" i="1"/>
  <c r="F133" i="1"/>
  <c r="F174" i="1"/>
  <c r="F73" i="1"/>
  <c r="F214" i="1"/>
  <c r="N248" i="5"/>
  <c r="P248" i="5" s="1"/>
  <c r="R248" i="5" s="1"/>
  <c r="V248" i="5" s="1"/>
  <c r="N183" i="5"/>
  <c r="P183" i="5" s="1"/>
  <c r="R183" i="5" s="1"/>
  <c r="V183" i="5" s="1"/>
  <c r="N112" i="5"/>
  <c r="P112" i="5" s="1"/>
  <c r="R112" i="5" s="1"/>
  <c r="V112" i="5" s="1"/>
  <c r="N104" i="5"/>
  <c r="P104" i="5" s="1"/>
  <c r="R104" i="5" s="1"/>
  <c r="V104" i="5" s="1"/>
  <c r="N169" i="5"/>
  <c r="P169" i="5" s="1"/>
  <c r="R169" i="5" s="1"/>
  <c r="V169" i="5" s="1"/>
  <c r="N57" i="5"/>
  <c r="P57" i="5" s="1"/>
  <c r="R57" i="5" s="1"/>
  <c r="V57" i="5" s="1"/>
  <c r="N59" i="5"/>
  <c r="P59" i="5" s="1"/>
  <c r="R59" i="5" s="1"/>
  <c r="V59" i="5" s="1"/>
  <c r="F148" i="1"/>
  <c r="F94" i="1"/>
  <c r="F165" i="1"/>
  <c r="F183" i="1"/>
  <c r="F234" i="1"/>
  <c r="F199" i="1"/>
  <c r="P107" i="5"/>
  <c r="R107" i="5" s="1"/>
  <c r="V107" i="5" s="1"/>
  <c r="C265" i="1"/>
  <c r="C267" i="1" s="1"/>
  <c r="D5" i="1"/>
  <c r="T265" i="3"/>
  <c r="T267" i="3" s="1"/>
  <c r="D265" i="1"/>
  <c r="P267" i="7"/>
  <c r="P131" i="5" l="1"/>
  <c r="R131" i="5" s="1"/>
  <c r="V131" i="5" s="1"/>
  <c r="R236" i="7"/>
  <c r="T236" i="7" s="1"/>
  <c r="V236" i="7" s="1"/>
  <c r="X236" i="7" s="1"/>
  <c r="AB236" i="7" s="1"/>
  <c r="R131" i="7"/>
  <c r="T236" i="5"/>
  <c r="N265" i="5"/>
  <c r="P265" i="5" s="1"/>
  <c r="P143" i="5"/>
  <c r="R143" i="5" s="1"/>
  <c r="T143" i="5" s="1"/>
  <c r="F265" i="1"/>
  <c r="F267" i="1" s="1"/>
  <c r="T199" i="5"/>
  <c r="T189" i="5"/>
  <c r="T130" i="5"/>
  <c r="T159" i="5"/>
  <c r="T99" i="5"/>
  <c r="T233" i="5"/>
  <c r="T238" i="5"/>
  <c r="T247" i="5"/>
  <c r="T149" i="5"/>
  <c r="T166" i="5"/>
  <c r="T136" i="5"/>
  <c r="T139" i="5"/>
  <c r="T248" i="5"/>
  <c r="T249" i="5"/>
  <c r="T235" i="5"/>
  <c r="T123" i="5"/>
  <c r="T263" i="5"/>
  <c r="T155" i="5"/>
  <c r="T200" i="5"/>
  <c r="T133" i="5"/>
  <c r="T187" i="5"/>
  <c r="T11" i="5"/>
  <c r="T141" i="5"/>
  <c r="T206" i="5"/>
  <c r="T188" i="5"/>
  <c r="T162" i="5"/>
  <c r="T87" i="5"/>
  <c r="T127" i="5"/>
  <c r="T182" i="5"/>
  <c r="T128" i="5"/>
  <c r="T117" i="5"/>
  <c r="T91" i="5"/>
  <c r="T132" i="5"/>
  <c r="T209" i="5"/>
  <c r="T205" i="5"/>
  <c r="T21" i="5"/>
  <c r="T204" i="5"/>
  <c r="T224" i="5"/>
  <c r="T54" i="5"/>
  <c r="T227" i="5"/>
  <c r="T208" i="5"/>
  <c r="T51" i="5"/>
  <c r="T217" i="5"/>
  <c r="T256" i="5"/>
  <c r="T221" i="5"/>
  <c r="T168" i="5"/>
  <c r="T244" i="5"/>
  <c r="T215" i="5"/>
  <c r="T71" i="5"/>
  <c r="T163" i="5"/>
  <c r="T261" i="5"/>
  <c r="T8" i="5"/>
  <c r="T192" i="5"/>
  <c r="T77" i="5"/>
  <c r="T174" i="5"/>
  <c r="T190" i="5"/>
  <c r="T169" i="5"/>
  <c r="T61" i="5"/>
  <c r="T255" i="5"/>
  <c r="T245" i="5"/>
  <c r="T259" i="5"/>
  <c r="T171" i="5"/>
  <c r="T109" i="5"/>
  <c r="T85" i="5"/>
  <c r="T231" i="5"/>
  <c r="T181" i="5"/>
  <c r="T105" i="5"/>
  <c r="T232" i="5"/>
  <c r="T234" i="5"/>
  <c r="T50" i="5"/>
  <c r="T78" i="5"/>
  <c r="T183" i="5"/>
  <c r="T197" i="5"/>
  <c r="T180" i="5"/>
  <c r="T113" i="5"/>
  <c r="T118" i="5"/>
  <c r="T220" i="5"/>
  <c r="T165" i="5"/>
  <c r="T138" i="5"/>
  <c r="T110" i="5"/>
  <c r="T164" i="5"/>
  <c r="T107" i="5"/>
  <c r="T33" i="5"/>
  <c r="T94" i="5"/>
  <c r="T23" i="5"/>
  <c r="T207" i="5"/>
  <c r="T153" i="5"/>
  <c r="T63" i="5"/>
  <c r="T175" i="5"/>
  <c r="T228" i="5"/>
  <c r="T179" i="5"/>
  <c r="T229" i="5"/>
  <c r="T121" i="5"/>
  <c r="T17" i="5"/>
  <c r="T140" i="5"/>
  <c r="T230" i="5"/>
  <c r="T111" i="5"/>
  <c r="T243" i="5"/>
  <c r="T185" i="5"/>
  <c r="T62" i="5"/>
  <c r="T88" i="5"/>
  <c r="T257" i="5"/>
  <c r="T112" i="5"/>
  <c r="T95" i="5"/>
  <c r="T103" i="5"/>
  <c r="T191" i="5"/>
  <c r="T195" i="5"/>
  <c r="T178" i="5"/>
  <c r="T154" i="5"/>
  <c r="T223" i="5"/>
  <c r="T57" i="5"/>
  <c r="T147" i="5"/>
  <c r="T114" i="5"/>
  <c r="T38" i="5"/>
  <c r="T242" i="5"/>
  <c r="T7" i="5"/>
  <c r="T15" i="5"/>
  <c r="T222" i="5"/>
  <c r="T12" i="5"/>
  <c r="T137" i="5"/>
  <c r="T252" i="5"/>
  <c r="T41" i="5"/>
  <c r="T120" i="5"/>
  <c r="T170" i="5"/>
  <c r="T108" i="5"/>
  <c r="T82" i="5"/>
  <c r="T93" i="5"/>
  <c r="T212" i="5"/>
  <c r="T198" i="5"/>
  <c r="T167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7" i="5"/>
  <c r="T90" i="5"/>
  <c r="T19" i="5"/>
  <c r="T157" i="5"/>
  <c r="T193" i="5"/>
  <c r="T186" i="5"/>
  <c r="T160" i="5"/>
  <c r="T246" i="5"/>
  <c r="T39" i="5"/>
  <c r="T34" i="5"/>
  <c r="T254" i="5"/>
  <c r="T226" i="5"/>
  <c r="T184" i="5"/>
  <c r="T47" i="5"/>
  <c r="T196" i="5"/>
  <c r="D267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7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9" i="7"/>
  <c r="R243" i="7"/>
  <c r="R12" i="7"/>
  <c r="R84" i="7"/>
  <c r="R93" i="7"/>
  <c r="R211" i="7"/>
  <c r="R217" i="7"/>
  <c r="R160" i="7"/>
  <c r="R241" i="7"/>
  <c r="R161" i="7"/>
  <c r="R121" i="7"/>
  <c r="R185" i="7"/>
  <c r="R122" i="7"/>
  <c r="R186" i="7"/>
  <c r="R132" i="7"/>
  <c r="R165" i="7"/>
  <c r="R204" i="7"/>
  <c r="R159" i="7"/>
  <c r="R83" i="7"/>
  <c r="R9" i="7"/>
  <c r="R50" i="7"/>
  <c r="R207" i="7"/>
  <c r="R206" i="7"/>
  <c r="R98" i="7"/>
  <c r="R263" i="7"/>
  <c r="R123" i="7"/>
  <c r="R187" i="7"/>
  <c r="R124" i="7"/>
  <c r="R188" i="7"/>
  <c r="R150" i="7"/>
  <c r="R220" i="7"/>
  <c r="R151" i="7"/>
  <c r="R75" i="7"/>
  <c r="R104" i="7"/>
  <c r="R215" i="7"/>
  <c r="R214" i="7"/>
  <c r="R63" i="7"/>
  <c r="R92" i="7"/>
  <c r="R101" i="7"/>
  <c r="R109" i="7"/>
  <c r="R242" i="7"/>
  <c r="R119" i="7"/>
  <c r="R183" i="7"/>
  <c r="R120" i="7"/>
  <c r="R184" i="7"/>
  <c r="R146" i="7"/>
  <c r="R212" i="7"/>
  <c r="R130" i="7"/>
  <c r="R194" i="7"/>
  <c r="R195" i="7"/>
  <c r="R60" i="7"/>
  <c r="R235" i="7"/>
  <c r="R18" i="7"/>
  <c r="R209" i="7"/>
  <c r="R153" i="7"/>
  <c r="R177" i="7"/>
  <c r="R163" i="7"/>
  <c r="R234" i="7"/>
  <c r="R251" i="7"/>
  <c r="R91" i="7"/>
  <c r="R65" i="7"/>
  <c r="R254" i="7"/>
  <c r="R179" i="7"/>
  <c r="R180" i="7"/>
  <c r="R173" i="7"/>
  <c r="R7" i="7"/>
  <c r="R103" i="7"/>
  <c r="R68" i="7"/>
  <c r="R77" i="7"/>
  <c r="R260" i="7"/>
  <c r="R35" i="7"/>
  <c r="R144" i="7"/>
  <c r="R208" i="7"/>
  <c r="R145" i="7"/>
  <c r="R169" i="7"/>
  <c r="R261" i="7"/>
  <c r="R170" i="7"/>
  <c r="R116" i="7"/>
  <c r="R189" i="7"/>
  <c r="R126" i="7"/>
  <c r="R67" i="7"/>
  <c r="R96" i="7"/>
  <c r="R105" i="7"/>
  <c r="R90" i="7"/>
  <c r="R256" i="7"/>
  <c r="R78" i="7"/>
  <c r="R255" i="7"/>
  <c r="R246" i="7"/>
  <c r="R86" i="7"/>
  <c r="R171" i="7"/>
  <c r="R102" i="7"/>
  <c r="R172" i="7"/>
  <c r="R134" i="7"/>
  <c r="R197" i="7"/>
  <c r="R135" i="7"/>
  <c r="R198" i="7"/>
  <c r="R72" i="7"/>
  <c r="R76" i="7"/>
  <c r="R85" i="7"/>
  <c r="R30" i="7"/>
  <c r="R252" i="7"/>
  <c r="R218" i="7"/>
  <c r="R225" i="7"/>
  <c r="R167" i="7"/>
  <c r="R257" i="7"/>
  <c r="R168" i="7"/>
  <c r="R129" i="7"/>
  <c r="R193" i="7"/>
  <c r="R114" i="7"/>
  <c r="R178" i="7"/>
  <c r="R88" i="7"/>
  <c r="R74" i="7"/>
  <c r="R205" i="7"/>
  <c r="R148" i="7"/>
  <c r="R149" i="7"/>
  <c r="R13" i="7"/>
  <c r="R210" i="7"/>
  <c r="R127" i="7"/>
  <c r="R128" i="7"/>
  <c r="R154" i="7"/>
  <c r="R155" i="7"/>
  <c r="R247" i="7"/>
  <c r="R221" i="7"/>
  <c r="R158" i="7"/>
  <c r="R110" i="7"/>
  <c r="R89" i="7"/>
  <c r="R240" i="7"/>
  <c r="R34" i="7"/>
  <c r="R229" i="7"/>
  <c r="R232" i="7"/>
  <c r="R117" i="7"/>
  <c r="R118" i="7"/>
  <c r="R95" i="7"/>
  <c r="R113" i="7"/>
  <c r="R259" i="7"/>
  <c r="R48" i="7"/>
  <c r="R230" i="7"/>
  <c r="R142" i="7"/>
  <c r="R87" i="7"/>
  <c r="R61" i="7"/>
  <c r="R244" i="7"/>
  <c r="R250" i="7"/>
  <c r="R191" i="7"/>
  <c r="R192" i="7"/>
  <c r="R228" i="7"/>
  <c r="R216" i="7"/>
  <c r="R190" i="7"/>
  <c r="R8" i="7"/>
  <c r="R80" i="7"/>
  <c r="R46" i="7"/>
  <c r="R239" i="7"/>
  <c r="R156" i="7"/>
  <c r="R157" i="7"/>
  <c r="R181" i="7"/>
  <c r="R182" i="7"/>
  <c r="R49" i="7"/>
  <c r="R69" i="7"/>
  <c r="R152" i="7"/>
  <c r="R226" i="7"/>
  <c r="R62" i="7"/>
  <c r="R115" i="7"/>
  <c r="R133" i="7"/>
  <c r="R71" i="7"/>
  <c r="R100" i="7"/>
  <c r="R106" i="7"/>
  <c r="R227" i="7"/>
  <c r="R233" i="7"/>
  <c r="R111" i="7"/>
  <c r="R175" i="7"/>
  <c r="R112" i="7"/>
  <c r="R176" i="7"/>
  <c r="R138" i="7"/>
  <c r="R200" i="7"/>
  <c r="R139" i="7"/>
  <c r="R201" i="7"/>
  <c r="R94" i="7"/>
  <c r="R66" i="7"/>
  <c r="R164" i="7"/>
  <c r="R196" i="7"/>
  <c r="R125" i="7"/>
  <c r="R237" i="7"/>
  <c r="R174" i="7"/>
  <c r="R99" i="7"/>
  <c r="R64" i="7"/>
  <c r="R73" i="7"/>
  <c r="R223" i="7"/>
  <c r="R222" i="7"/>
  <c r="R213" i="7"/>
  <c r="R140" i="7"/>
  <c r="R202" i="7"/>
  <c r="R141" i="7"/>
  <c r="R203" i="7"/>
  <c r="R253" i="7"/>
  <c r="R166" i="7"/>
  <c r="R108" i="7"/>
  <c r="R81" i="7"/>
  <c r="R248" i="7"/>
  <c r="R264" i="7"/>
  <c r="R238" i="7"/>
  <c r="R79" i="7"/>
  <c r="R107" i="7"/>
  <c r="R219" i="7"/>
  <c r="R82" i="7"/>
  <c r="R258" i="7"/>
  <c r="R136" i="7"/>
  <c r="R262" i="7"/>
  <c r="R137" i="7"/>
  <c r="R199" i="7"/>
  <c r="R162" i="7"/>
  <c r="R245" i="7"/>
  <c r="R147" i="7"/>
  <c r="R224" i="7"/>
  <c r="R70" i="7"/>
  <c r="R5" i="7"/>
  <c r="R143" i="7"/>
  <c r="T31" i="5"/>
  <c r="T241" i="5"/>
  <c r="T172" i="5"/>
  <c r="T146" i="5"/>
  <c r="T262" i="5"/>
  <c r="T264" i="5"/>
  <c r="T151" i="5"/>
  <c r="T37" i="5"/>
  <c r="T144" i="5"/>
  <c r="T81" i="5"/>
  <c r="T106" i="5"/>
  <c r="T158" i="5"/>
  <c r="T194" i="5"/>
  <c r="T73" i="5"/>
  <c r="T14" i="5"/>
  <c r="T134" i="5"/>
  <c r="T13" i="5"/>
  <c r="T53" i="5"/>
  <c r="T126" i="5"/>
  <c r="T202" i="5"/>
  <c r="T30" i="5"/>
  <c r="T66" i="5"/>
  <c r="T55" i="5"/>
  <c r="T9" i="5"/>
  <c r="T218" i="5"/>
  <c r="T161" i="5"/>
  <c r="T150" i="5"/>
  <c r="T122" i="5"/>
  <c r="T100" i="5"/>
  <c r="T253" i="5"/>
  <c r="T36" i="5"/>
  <c r="T69" i="5"/>
  <c r="T79" i="5"/>
  <c r="T104" i="5"/>
  <c r="T142" i="5"/>
  <c r="T201" i="5"/>
  <c r="T239" i="5"/>
  <c r="T25" i="5"/>
  <c r="T176" i="5"/>
  <c r="T75" i="5"/>
  <c r="T115" i="5"/>
  <c r="T89" i="5"/>
  <c r="T67" i="5"/>
  <c r="T22" i="5"/>
  <c r="T58" i="5"/>
  <c r="T32" i="5"/>
  <c r="T56" i="5"/>
  <c r="T10" i="5"/>
  <c r="T251" i="5"/>
  <c r="T213" i="5"/>
  <c r="T210" i="5"/>
  <c r="T216" i="5"/>
  <c r="T80" i="5"/>
  <c r="T148" i="5"/>
  <c r="T258" i="5"/>
  <c r="T219" i="5"/>
  <c r="T250" i="5"/>
  <c r="T135" i="5"/>
  <c r="T49" i="5"/>
  <c r="T240" i="5"/>
  <c r="T102" i="5"/>
  <c r="T52" i="5"/>
  <c r="T211" i="5"/>
  <c r="T225" i="5"/>
  <c r="T119" i="5"/>
  <c r="T83" i="5"/>
  <c r="V5" i="5"/>
  <c r="T5" i="5"/>
  <c r="T177" i="5"/>
  <c r="T27" i="5"/>
  <c r="T124" i="5"/>
  <c r="T98" i="5"/>
  <c r="T24" i="5"/>
  <c r="T64" i="5"/>
  <c r="T156" i="5"/>
  <c r="T65" i="5"/>
  <c r="T28" i="5"/>
  <c r="T68" i="5"/>
  <c r="T125" i="5"/>
  <c r="T101" i="5"/>
  <c r="T74" i="5"/>
  <c r="T48" i="5"/>
  <c r="T145" i="5"/>
  <c r="T26" i="5"/>
  <c r="T152" i="5"/>
  <c r="T129" i="5"/>
  <c r="T96" i="5"/>
  <c r="T92" i="5"/>
  <c r="T97" i="5"/>
  <c r="T86" i="5"/>
  <c r="T59" i="5"/>
  <c r="T29" i="5"/>
  <c r="T173" i="5"/>
  <c r="T260" i="5"/>
  <c r="T6" i="5"/>
  <c r="T43" i="5"/>
  <c r="T16" i="5"/>
  <c r="T35" i="5"/>
  <c r="T20" i="5"/>
  <c r="E236" i="1" l="1"/>
  <c r="H236" i="1" s="1"/>
  <c r="S236" i="1" s="1"/>
  <c r="T131" i="5"/>
  <c r="E131" i="1"/>
  <c r="H131" i="1" s="1"/>
  <c r="T131" i="7"/>
  <c r="Z236" i="7"/>
  <c r="N267" i="5"/>
  <c r="R265" i="5"/>
  <c r="V265" i="5" s="1"/>
  <c r="V143" i="5"/>
  <c r="T265" i="5"/>
  <c r="E224" i="1"/>
  <c r="H224" i="1" s="1"/>
  <c r="T224" i="7"/>
  <c r="E258" i="1"/>
  <c r="H258" i="1" s="1"/>
  <c r="T258" i="7"/>
  <c r="E81" i="1"/>
  <c r="H81" i="1" s="1"/>
  <c r="T81" i="7"/>
  <c r="E140" i="1"/>
  <c r="H140" i="1" s="1"/>
  <c r="T140" i="7"/>
  <c r="E73" i="1"/>
  <c r="H73" i="1" s="1"/>
  <c r="T73" i="7"/>
  <c r="T237" i="7"/>
  <c r="E237" i="1"/>
  <c r="H237" i="1" s="1"/>
  <c r="E200" i="1"/>
  <c r="H200" i="1" s="1"/>
  <c r="T200" i="7"/>
  <c r="E175" i="1"/>
  <c r="H175" i="1" s="1"/>
  <c r="T175" i="7"/>
  <c r="E106" i="1"/>
  <c r="H106" i="1" s="1"/>
  <c r="T106" i="7"/>
  <c r="E115" i="1"/>
  <c r="H115" i="1" s="1"/>
  <c r="T115" i="7"/>
  <c r="E69" i="1"/>
  <c r="H69" i="1" s="1"/>
  <c r="T69" i="7"/>
  <c r="E157" i="1"/>
  <c r="H157" i="1" s="1"/>
  <c r="T157" i="7"/>
  <c r="E80" i="1"/>
  <c r="H80" i="1" s="1"/>
  <c r="T80" i="7"/>
  <c r="T228" i="7"/>
  <c r="E228" i="1"/>
  <c r="H228" i="1" s="1"/>
  <c r="E244" i="1"/>
  <c r="H244" i="1" s="1"/>
  <c r="T244" i="7"/>
  <c r="E95" i="1"/>
  <c r="H95" i="1" s="1"/>
  <c r="T95" i="7"/>
  <c r="E229" i="1"/>
  <c r="H229" i="1" s="1"/>
  <c r="T229" i="7"/>
  <c r="E110" i="1"/>
  <c r="H110" i="1" s="1"/>
  <c r="T110" i="7"/>
  <c r="E155" i="1"/>
  <c r="H155" i="1" s="1"/>
  <c r="T155" i="7"/>
  <c r="E210" i="1"/>
  <c r="H210" i="1" s="1"/>
  <c r="T210" i="7"/>
  <c r="E205" i="1"/>
  <c r="H205" i="1" s="1"/>
  <c r="T205" i="7"/>
  <c r="E114" i="1"/>
  <c r="H114" i="1" s="1"/>
  <c r="T114" i="7"/>
  <c r="E257" i="1"/>
  <c r="H257" i="1" s="1"/>
  <c r="T257" i="7"/>
  <c r="E252" i="1"/>
  <c r="H252" i="1" s="1"/>
  <c r="T252" i="7"/>
  <c r="E72" i="1"/>
  <c r="H72" i="1" s="1"/>
  <c r="T72" i="7"/>
  <c r="E134" i="1"/>
  <c r="H134" i="1" s="1"/>
  <c r="T134" i="7"/>
  <c r="E86" i="1"/>
  <c r="H86" i="1" s="1"/>
  <c r="T86" i="7"/>
  <c r="E256" i="1"/>
  <c r="H256" i="1" s="1"/>
  <c r="T256" i="7"/>
  <c r="E67" i="1"/>
  <c r="H67" i="1" s="1"/>
  <c r="T67" i="7"/>
  <c r="E170" i="1"/>
  <c r="H170" i="1" s="1"/>
  <c r="T170" i="7"/>
  <c r="E208" i="1"/>
  <c r="H208" i="1" s="1"/>
  <c r="T208" i="7"/>
  <c r="E77" i="1"/>
  <c r="H77" i="1" s="1"/>
  <c r="T77" i="7"/>
  <c r="E173" i="1"/>
  <c r="H173" i="1" s="1"/>
  <c r="T173" i="7"/>
  <c r="E234" i="1"/>
  <c r="H234" i="1" s="1"/>
  <c r="T234" i="7"/>
  <c r="E209" i="1"/>
  <c r="H209" i="1" s="1"/>
  <c r="T209" i="7"/>
  <c r="E195" i="1"/>
  <c r="H195" i="1" s="1"/>
  <c r="T195" i="7"/>
  <c r="E146" i="1"/>
  <c r="H146" i="1" s="1"/>
  <c r="T146" i="7"/>
  <c r="E119" i="1"/>
  <c r="H119" i="1" s="1"/>
  <c r="T119" i="7"/>
  <c r="E92" i="1"/>
  <c r="H92" i="1" s="1"/>
  <c r="T92" i="7"/>
  <c r="E104" i="1"/>
  <c r="H104" i="1" s="1"/>
  <c r="T104" i="7"/>
  <c r="E150" i="1"/>
  <c r="H150" i="1" s="1"/>
  <c r="T150" i="7"/>
  <c r="E123" i="1"/>
  <c r="H123" i="1" s="1"/>
  <c r="T123" i="7"/>
  <c r="E207" i="1"/>
  <c r="H207" i="1" s="1"/>
  <c r="T207" i="7"/>
  <c r="E159" i="1"/>
  <c r="H159" i="1" s="1"/>
  <c r="T159" i="7"/>
  <c r="E186" i="1"/>
  <c r="H186" i="1" s="1"/>
  <c r="T186" i="7"/>
  <c r="E161" i="1"/>
  <c r="H161" i="1" s="1"/>
  <c r="T161" i="7"/>
  <c r="E211" i="1"/>
  <c r="H211" i="1" s="1"/>
  <c r="T211" i="7"/>
  <c r="E243" i="1"/>
  <c r="H243" i="1" s="1"/>
  <c r="T243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4" i="1"/>
  <c r="H174" i="1" s="1"/>
  <c r="T174" i="7"/>
  <c r="E143" i="1"/>
  <c r="T143" i="7"/>
  <c r="R265" i="7"/>
  <c r="R267" i="7" s="1"/>
  <c r="E147" i="1"/>
  <c r="H147" i="1" s="1"/>
  <c r="T147" i="7"/>
  <c r="E137" i="1"/>
  <c r="H137" i="1" s="1"/>
  <c r="T137" i="7"/>
  <c r="E82" i="1"/>
  <c r="H82" i="1" s="1"/>
  <c r="T82" i="7"/>
  <c r="E238" i="1"/>
  <c r="H238" i="1" s="1"/>
  <c r="T238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8" i="1"/>
  <c r="H138" i="1" s="1"/>
  <c r="T138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6" i="1"/>
  <c r="H156" i="1" s="1"/>
  <c r="T156" i="7"/>
  <c r="E8" i="1"/>
  <c r="H8" i="1" s="1"/>
  <c r="T8" i="7"/>
  <c r="E192" i="1"/>
  <c r="H192" i="1" s="1"/>
  <c r="T192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8" i="1"/>
  <c r="H158" i="1" s="1"/>
  <c r="T158" i="7"/>
  <c r="E154" i="1"/>
  <c r="H154" i="1" s="1"/>
  <c r="T154" i="7"/>
  <c r="E13" i="1"/>
  <c r="H13" i="1" s="1"/>
  <c r="T13" i="7"/>
  <c r="E74" i="1"/>
  <c r="H74" i="1" s="1"/>
  <c r="T74" i="7"/>
  <c r="E193" i="1"/>
  <c r="H193" i="1" s="1"/>
  <c r="T193" i="7"/>
  <c r="E167" i="1"/>
  <c r="H167" i="1" s="1"/>
  <c r="T167" i="7"/>
  <c r="E30" i="1"/>
  <c r="H30" i="1" s="1"/>
  <c r="T30" i="7"/>
  <c r="E198" i="1"/>
  <c r="H198" i="1" s="1"/>
  <c r="T198" i="7"/>
  <c r="E172" i="1"/>
  <c r="H172" i="1" s="1"/>
  <c r="T172" i="7"/>
  <c r="E246" i="1"/>
  <c r="H246" i="1" s="1"/>
  <c r="T246" i="7"/>
  <c r="E90" i="1"/>
  <c r="H90" i="1" s="1"/>
  <c r="T90" i="7"/>
  <c r="E126" i="1"/>
  <c r="H126" i="1" s="1"/>
  <c r="T126" i="7"/>
  <c r="T261" i="7"/>
  <c r="E261" i="1"/>
  <c r="H261" i="1" s="1"/>
  <c r="E144" i="1"/>
  <c r="H144" i="1" s="1"/>
  <c r="T144" i="7"/>
  <c r="E68" i="1"/>
  <c r="H68" i="1" s="1"/>
  <c r="T68" i="7"/>
  <c r="E180" i="1"/>
  <c r="H180" i="1" s="1"/>
  <c r="T180" i="7"/>
  <c r="E65" i="1"/>
  <c r="H65" i="1" s="1"/>
  <c r="T65" i="7"/>
  <c r="E163" i="1"/>
  <c r="H163" i="1" s="1"/>
  <c r="T163" i="7"/>
  <c r="E18" i="1"/>
  <c r="H18" i="1" s="1"/>
  <c r="T18" i="7"/>
  <c r="E194" i="1"/>
  <c r="H194" i="1" s="1"/>
  <c r="T194" i="7"/>
  <c r="E184" i="1"/>
  <c r="H184" i="1" s="1"/>
  <c r="T184" i="7"/>
  <c r="E242" i="1"/>
  <c r="H242" i="1" s="1"/>
  <c r="T242" i="7"/>
  <c r="E63" i="1"/>
  <c r="H63" i="1" s="1"/>
  <c r="T63" i="7"/>
  <c r="E75" i="1"/>
  <c r="H75" i="1" s="1"/>
  <c r="T75" i="7"/>
  <c r="E188" i="1"/>
  <c r="H188" i="1" s="1"/>
  <c r="T188" i="7"/>
  <c r="E263" i="1"/>
  <c r="H263" i="1" s="1"/>
  <c r="T263" i="7"/>
  <c r="E50" i="1"/>
  <c r="H50" i="1" s="1"/>
  <c r="T50" i="7"/>
  <c r="T204" i="7"/>
  <c r="E204" i="1"/>
  <c r="H204" i="1" s="1"/>
  <c r="E122" i="1"/>
  <c r="H122" i="1" s="1"/>
  <c r="T122" i="7"/>
  <c r="E241" i="1"/>
  <c r="H241" i="1" s="1"/>
  <c r="T241" i="7"/>
  <c r="E93" i="1"/>
  <c r="H93" i="1" s="1"/>
  <c r="T93" i="7"/>
  <c r="E249" i="1"/>
  <c r="H249" i="1" s="1"/>
  <c r="T249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6" i="1"/>
  <c r="H136" i="1" s="1"/>
  <c r="T136" i="7"/>
  <c r="E107" i="1"/>
  <c r="H107" i="1" s="1"/>
  <c r="T107" i="7"/>
  <c r="E248" i="1"/>
  <c r="H248" i="1" s="1"/>
  <c r="T248" i="7"/>
  <c r="T253" i="7"/>
  <c r="E253" i="1"/>
  <c r="H253" i="1" s="1"/>
  <c r="E202" i="1"/>
  <c r="H202" i="1" s="1"/>
  <c r="T202" i="7"/>
  <c r="E223" i="1"/>
  <c r="H223" i="1" s="1"/>
  <c r="T223" i="7"/>
  <c r="E164" i="1"/>
  <c r="H164" i="1" s="1"/>
  <c r="T164" i="7"/>
  <c r="E139" i="1"/>
  <c r="H139" i="1" s="1"/>
  <c r="T139" i="7"/>
  <c r="E112" i="1"/>
  <c r="H112" i="1" s="1"/>
  <c r="T112" i="7"/>
  <c r="E227" i="1"/>
  <c r="H227" i="1" s="1"/>
  <c r="T227" i="7"/>
  <c r="E152" i="1"/>
  <c r="H152" i="1" s="1"/>
  <c r="T152" i="7"/>
  <c r="E181" i="1"/>
  <c r="H181" i="1" s="1"/>
  <c r="T181" i="7"/>
  <c r="E46" i="1"/>
  <c r="H46" i="1" s="1"/>
  <c r="T46" i="7"/>
  <c r="E216" i="1"/>
  <c r="H216" i="1" s="1"/>
  <c r="T216" i="7"/>
  <c r="E250" i="1"/>
  <c r="H250" i="1" s="1"/>
  <c r="T250" i="7"/>
  <c r="E142" i="1"/>
  <c r="H142" i="1" s="1"/>
  <c r="T142" i="7"/>
  <c r="E113" i="1"/>
  <c r="H113" i="1" s="1"/>
  <c r="T113" i="7"/>
  <c r="E232" i="1"/>
  <c r="H232" i="1" s="1"/>
  <c r="T232" i="7"/>
  <c r="E89" i="1"/>
  <c r="H89" i="1" s="1"/>
  <c r="T89" i="7"/>
  <c r="E247" i="1"/>
  <c r="H247" i="1" s="1"/>
  <c r="T247" i="7"/>
  <c r="E127" i="1"/>
  <c r="H127" i="1" s="1"/>
  <c r="T127" i="7"/>
  <c r="E148" i="1"/>
  <c r="H148" i="1" s="1"/>
  <c r="T148" i="7"/>
  <c r="E178" i="1"/>
  <c r="H178" i="1" s="1"/>
  <c r="T178" i="7"/>
  <c r="E168" i="1"/>
  <c r="H168" i="1" s="1"/>
  <c r="T168" i="7"/>
  <c r="E218" i="1"/>
  <c r="H218" i="1" s="1"/>
  <c r="T218" i="7"/>
  <c r="E76" i="1"/>
  <c r="H76" i="1" s="1"/>
  <c r="T76" i="7"/>
  <c r="E197" i="1"/>
  <c r="H197" i="1" s="1"/>
  <c r="T197" i="7"/>
  <c r="E171" i="1"/>
  <c r="H171" i="1" s="1"/>
  <c r="T171" i="7"/>
  <c r="E78" i="1"/>
  <c r="H78" i="1" s="1"/>
  <c r="T78" i="7"/>
  <c r="E96" i="1"/>
  <c r="H96" i="1" s="1"/>
  <c r="T96" i="7"/>
  <c r="E116" i="1"/>
  <c r="H116" i="1" s="1"/>
  <c r="T116" i="7"/>
  <c r="E145" i="1"/>
  <c r="H145" i="1" s="1"/>
  <c r="T145" i="7"/>
  <c r="E260" i="1"/>
  <c r="H260" i="1" s="1"/>
  <c r="T260" i="7"/>
  <c r="E7" i="1"/>
  <c r="H7" i="1" s="1"/>
  <c r="T7" i="7"/>
  <c r="E254" i="1"/>
  <c r="H254" i="1" s="1"/>
  <c r="T254" i="7"/>
  <c r="E251" i="1"/>
  <c r="H251" i="1" s="1"/>
  <c r="T251" i="7"/>
  <c r="E153" i="1"/>
  <c r="H153" i="1" s="1"/>
  <c r="T153" i="7"/>
  <c r="E60" i="1"/>
  <c r="H60" i="1" s="1"/>
  <c r="T60" i="7"/>
  <c r="T212" i="7"/>
  <c r="E212" i="1"/>
  <c r="H212" i="1" s="1"/>
  <c r="E183" i="1"/>
  <c r="H183" i="1" s="1"/>
  <c r="T183" i="7"/>
  <c r="E101" i="1"/>
  <c r="H101" i="1" s="1"/>
  <c r="T101" i="7"/>
  <c r="E215" i="1"/>
  <c r="H215" i="1" s="1"/>
  <c r="T215" i="7"/>
  <c r="T220" i="7"/>
  <c r="E220" i="1"/>
  <c r="H220" i="1" s="1"/>
  <c r="E187" i="1"/>
  <c r="H187" i="1" s="1"/>
  <c r="T187" i="7"/>
  <c r="E206" i="1"/>
  <c r="H206" i="1" s="1"/>
  <c r="T206" i="7"/>
  <c r="E83" i="1"/>
  <c r="H83" i="1" s="1"/>
  <c r="T83" i="7"/>
  <c r="E132" i="1"/>
  <c r="H132" i="1" s="1"/>
  <c r="D131" i="8" s="1"/>
  <c r="T132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2" i="1"/>
  <c r="H162" i="1" s="1"/>
  <c r="T162" i="7"/>
  <c r="E133" i="1"/>
  <c r="H133" i="1" s="1"/>
  <c r="T133" i="7"/>
  <c r="E5" i="1"/>
  <c r="T5" i="7"/>
  <c r="T245" i="7"/>
  <c r="E245" i="1"/>
  <c r="H245" i="1" s="1"/>
  <c r="E262" i="1"/>
  <c r="H262" i="1" s="1"/>
  <c r="T262" i="7"/>
  <c r="E219" i="1"/>
  <c r="H219" i="1" s="1"/>
  <c r="T219" i="7"/>
  <c r="E264" i="1"/>
  <c r="H264" i="1" s="1"/>
  <c r="T264" i="7"/>
  <c r="E166" i="1"/>
  <c r="H166" i="1" s="1"/>
  <c r="T166" i="7"/>
  <c r="E141" i="1"/>
  <c r="H141" i="1" s="1"/>
  <c r="T141" i="7"/>
  <c r="E222" i="1"/>
  <c r="H222" i="1" s="1"/>
  <c r="T222" i="7"/>
  <c r="E99" i="1"/>
  <c r="H99" i="1" s="1"/>
  <c r="T99" i="7"/>
  <c r="E196" i="1"/>
  <c r="H196" i="1" s="1"/>
  <c r="T196" i="7"/>
  <c r="E201" i="1"/>
  <c r="H201" i="1" s="1"/>
  <c r="T201" i="7"/>
  <c r="E176" i="1"/>
  <c r="H176" i="1" s="1"/>
  <c r="T176" i="7"/>
  <c r="E233" i="1"/>
  <c r="H233" i="1" s="1"/>
  <c r="T233" i="7"/>
  <c r="E71" i="1"/>
  <c r="H71" i="1" s="1"/>
  <c r="T71" i="7"/>
  <c r="E226" i="1"/>
  <c r="H226" i="1" s="1"/>
  <c r="T226" i="7"/>
  <c r="E182" i="1"/>
  <c r="H182" i="1" s="1"/>
  <c r="T182" i="7"/>
  <c r="E239" i="1"/>
  <c r="H239" i="1" s="1"/>
  <c r="T239" i="7"/>
  <c r="E190" i="1"/>
  <c r="H190" i="1" s="1"/>
  <c r="T190" i="7"/>
  <c r="E191" i="1"/>
  <c r="H191" i="1" s="1"/>
  <c r="T191" i="7"/>
  <c r="E87" i="1"/>
  <c r="H87" i="1" s="1"/>
  <c r="T87" i="7"/>
  <c r="E259" i="1"/>
  <c r="H259" i="1" s="1"/>
  <c r="T259" i="7"/>
  <c r="E117" i="1"/>
  <c r="H117" i="1" s="1"/>
  <c r="T117" i="7"/>
  <c r="E240" i="1"/>
  <c r="H240" i="1" s="1"/>
  <c r="T240" i="7"/>
  <c r="E221" i="1"/>
  <c r="H221" i="1" s="1"/>
  <c r="T221" i="7"/>
  <c r="E128" i="1"/>
  <c r="H128" i="1" s="1"/>
  <c r="T128" i="7"/>
  <c r="E149" i="1"/>
  <c r="H149" i="1" s="1"/>
  <c r="T149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5" i="1"/>
  <c r="H135" i="1" s="1"/>
  <c r="T135" i="7"/>
  <c r="E102" i="1"/>
  <c r="H102" i="1" s="1"/>
  <c r="T102" i="7"/>
  <c r="E255" i="1"/>
  <c r="H255" i="1" s="1"/>
  <c r="T255" i="7"/>
  <c r="E105" i="1"/>
  <c r="H105" i="1" s="1"/>
  <c r="T105" i="7"/>
  <c r="E189" i="1"/>
  <c r="H189" i="1" s="1"/>
  <c r="T189" i="7"/>
  <c r="E169" i="1"/>
  <c r="H169" i="1" s="1"/>
  <c r="T169" i="7"/>
  <c r="E35" i="1"/>
  <c r="H35" i="1" s="1"/>
  <c r="T35" i="7"/>
  <c r="E103" i="1"/>
  <c r="H103" i="1" s="1"/>
  <c r="T103" i="7"/>
  <c r="E179" i="1"/>
  <c r="H179" i="1" s="1"/>
  <c r="T179" i="7"/>
  <c r="E91" i="1"/>
  <c r="H91" i="1" s="1"/>
  <c r="T91" i="7"/>
  <c r="E177" i="1"/>
  <c r="H177" i="1" s="1"/>
  <c r="T177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1" i="1"/>
  <c r="H151" i="1" s="1"/>
  <c r="T151" i="7"/>
  <c r="E124" i="1"/>
  <c r="H124" i="1" s="1"/>
  <c r="T124" i="7"/>
  <c r="E98" i="1"/>
  <c r="H98" i="1" s="1"/>
  <c r="T98" i="7"/>
  <c r="E9" i="1"/>
  <c r="H9" i="1" s="1"/>
  <c r="T9" i="7"/>
  <c r="E165" i="1"/>
  <c r="H165" i="1" s="1"/>
  <c r="T165" i="7"/>
  <c r="E185" i="1"/>
  <c r="H185" i="1" s="1"/>
  <c r="T185" i="7"/>
  <c r="E160" i="1"/>
  <c r="H160" i="1" s="1"/>
  <c r="T160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D236" i="8" l="1"/>
  <c r="J236" i="1"/>
  <c r="P236" i="1" s="1"/>
  <c r="T267" i="5"/>
  <c r="V131" i="7"/>
  <c r="X131" i="7" s="1"/>
  <c r="AB131" i="7" s="1"/>
  <c r="S131" i="1"/>
  <c r="J131" i="1"/>
  <c r="F131" i="8" s="1"/>
  <c r="J131" i="8" s="1"/>
  <c r="P267" i="5"/>
  <c r="R267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9" i="1"/>
  <c r="S259" i="1"/>
  <c r="D259" i="8"/>
  <c r="J226" i="1"/>
  <c r="S226" i="1"/>
  <c r="D226" i="8"/>
  <c r="J99" i="1"/>
  <c r="S99" i="1"/>
  <c r="D99" i="8"/>
  <c r="J262" i="1"/>
  <c r="D262" i="8"/>
  <c r="S262" i="1"/>
  <c r="V162" i="7"/>
  <c r="X162" i="7" s="1"/>
  <c r="AB162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1" i="7"/>
  <c r="X251" i="7" s="1"/>
  <c r="AB251" i="7" s="1"/>
  <c r="V96" i="7"/>
  <c r="X96" i="7" s="1"/>
  <c r="AB96" i="7" s="1"/>
  <c r="V171" i="7"/>
  <c r="X171" i="7" s="1"/>
  <c r="AB171" i="7" s="1"/>
  <c r="V168" i="7"/>
  <c r="X168" i="7" s="1"/>
  <c r="AB168" i="7" s="1"/>
  <c r="V247" i="7"/>
  <c r="X247" i="7" s="1"/>
  <c r="AB247" i="7" s="1"/>
  <c r="V142" i="7"/>
  <c r="X142" i="7" s="1"/>
  <c r="AB142" i="7" s="1"/>
  <c r="V227" i="7"/>
  <c r="X227" i="7" s="1"/>
  <c r="AB227" i="7" s="1"/>
  <c r="V139" i="7"/>
  <c r="X139" i="7" s="1"/>
  <c r="AB139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9" i="7"/>
  <c r="X249" i="7" s="1"/>
  <c r="AB249" i="7" s="1"/>
  <c r="V241" i="7"/>
  <c r="X241" i="7" s="1"/>
  <c r="AB241" i="7" s="1"/>
  <c r="V75" i="7"/>
  <c r="X75" i="7" s="1"/>
  <c r="AB75" i="7" s="1"/>
  <c r="V194" i="7"/>
  <c r="X194" i="7" s="1"/>
  <c r="AB194" i="7" s="1"/>
  <c r="V180" i="7"/>
  <c r="X180" i="7" s="1"/>
  <c r="AB180" i="7" s="1"/>
  <c r="V126" i="7"/>
  <c r="X126" i="7" s="1"/>
  <c r="AB126" i="7" s="1"/>
  <c r="V198" i="7"/>
  <c r="X198" i="7" s="1"/>
  <c r="AB198" i="7" s="1"/>
  <c r="V74" i="7"/>
  <c r="X74" i="7" s="1"/>
  <c r="AB74" i="7" s="1"/>
  <c r="V34" i="7"/>
  <c r="X34" i="7" s="1"/>
  <c r="AB34" i="7" s="1"/>
  <c r="V192" i="7"/>
  <c r="X192" i="7" s="1"/>
  <c r="AB192" i="7" s="1"/>
  <c r="V62" i="7"/>
  <c r="X62" i="7" s="1"/>
  <c r="AB62" i="7" s="1"/>
  <c r="V94" i="7"/>
  <c r="X94" i="7" s="1"/>
  <c r="AB94" i="7" s="1"/>
  <c r="V64" i="7"/>
  <c r="X64" i="7" s="1"/>
  <c r="AB64" i="7" s="1"/>
  <c r="V238" i="7"/>
  <c r="X238" i="7" s="1"/>
  <c r="AB238" i="7" s="1"/>
  <c r="J26" i="1"/>
  <c r="S26" i="1"/>
  <c r="D26" i="8"/>
  <c r="J161" i="1"/>
  <c r="D161" i="8"/>
  <c r="S161" i="1"/>
  <c r="J123" i="1"/>
  <c r="S123" i="1"/>
  <c r="D123" i="8"/>
  <c r="J195" i="1"/>
  <c r="S195" i="1"/>
  <c r="D195" i="8"/>
  <c r="J208" i="1"/>
  <c r="D208" i="8"/>
  <c r="S208" i="1"/>
  <c r="J257" i="1"/>
  <c r="D257" i="8"/>
  <c r="S257" i="1"/>
  <c r="J229" i="1"/>
  <c r="D229" i="8"/>
  <c r="S229" i="1"/>
  <c r="J73" i="1"/>
  <c r="S73" i="1"/>
  <c r="D73" i="8"/>
  <c r="J133" i="1"/>
  <c r="D133" i="8"/>
  <c r="S133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2" i="1"/>
  <c r="D132" i="8"/>
  <c r="S132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3" i="1"/>
  <c r="D153" i="8"/>
  <c r="S153" i="1"/>
  <c r="J254" i="1"/>
  <c r="D254" i="8"/>
  <c r="S254" i="1"/>
  <c r="J260" i="1"/>
  <c r="D260" i="8"/>
  <c r="S260" i="1"/>
  <c r="J116" i="1"/>
  <c r="S116" i="1"/>
  <c r="D116" i="8"/>
  <c r="J78" i="1"/>
  <c r="D78" i="8"/>
  <c r="S78" i="1"/>
  <c r="J197" i="1"/>
  <c r="S197" i="1"/>
  <c r="D197" i="8"/>
  <c r="J218" i="1"/>
  <c r="D218" i="8"/>
  <c r="S218" i="1"/>
  <c r="J178" i="1"/>
  <c r="D178" i="8"/>
  <c r="S178" i="1"/>
  <c r="J127" i="1"/>
  <c r="S127" i="1"/>
  <c r="D127" i="8"/>
  <c r="J89" i="1"/>
  <c r="D89" i="8"/>
  <c r="S89" i="1"/>
  <c r="J113" i="1"/>
  <c r="D113" i="8"/>
  <c r="S113" i="1"/>
  <c r="J250" i="1"/>
  <c r="D250" i="8"/>
  <c r="S250" i="1"/>
  <c r="J46" i="1"/>
  <c r="S46" i="1"/>
  <c r="D46" i="8"/>
  <c r="J152" i="1"/>
  <c r="D152" i="8"/>
  <c r="S152" i="1"/>
  <c r="J112" i="1"/>
  <c r="S112" i="1"/>
  <c r="D112" i="8"/>
  <c r="J164" i="1"/>
  <c r="D164" i="8"/>
  <c r="S164" i="1"/>
  <c r="J202" i="1"/>
  <c r="D202" i="8"/>
  <c r="S202" i="1"/>
  <c r="J248" i="1"/>
  <c r="D248" i="8"/>
  <c r="S248" i="1"/>
  <c r="J136" i="1"/>
  <c r="D136" i="8"/>
  <c r="S136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8" i="1"/>
  <c r="D188" i="8"/>
  <c r="S188" i="1"/>
  <c r="J63" i="1"/>
  <c r="D63" i="8"/>
  <c r="S63" i="1"/>
  <c r="J184" i="1"/>
  <c r="D184" i="8"/>
  <c r="S184" i="1"/>
  <c r="J18" i="1"/>
  <c r="S18" i="1"/>
  <c r="D18" i="8"/>
  <c r="J65" i="1"/>
  <c r="D65" i="8"/>
  <c r="S65" i="1"/>
  <c r="J68" i="1"/>
  <c r="D68" i="8"/>
  <c r="S68" i="1"/>
  <c r="V261" i="7"/>
  <c r="X261" i="7" s="1"/>
  <c r="AB261" i="7" s="1"/>
  <c r="J90" i="1"/>
  <c r="D90" i="8"/>
  <c r="S90" i="1"/>
  <c r="J172" i="1"/>
  <c r="D172" i="8"/>
  <c r="S172" i="1"/>
  <c r="J30" i="1"/>
  <c r="D30" i="8"/>
  <c r="J193" i="1"/>
  <c r="D193" i="8"/>
  <c r="S193" i="1"/>
  <c r="J13" i="1"/>
  <c r="D13" i="8"/>
  <c r="S13" i="1"/>
  <c r="J158" i="1"/>
  <c r="S158" i="1"/>
  <c r="D158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8" i="1"/>
  <c r="S138" i="1"/>
  <c r="D138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7" i="1"/>
  <c r="D147" i="8"/>
  <c r="S147" i="1"/>
  <c r="V174" i="7"/>
  <c r="X174" i="7" s="1"/>
  <c r="AB174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3" i="7"/>
  <c r="X243" i="7" s="1"/>
  <c r="AB243" i="7" s="1"/>
  <c r="V161" i="7"/>
  <c r="X161" i="7" s="1"/>
  <c r="AB161" i="7" s="1"/>
  <c r="V159" i="7"/>
  <c r="X159" i="7" s="1"/>
  <c r="AB159" i="7" s="1"/>
  <c r="V123" i="7"/>
  <c r="X123" i="7" s="1"/>
  <c r="AB123" i="7" s="1"/>
  <c r="V104" i="7"/>
  <c r="X104" i="7" s="1"/>
  <c r="AB104" i="7" s="1"/>
  <c r="V119" i="7"/>
  <c r="X119" i="7" s="1"/>
  <c r="AB119" i="7" s="1"/>
  <c r="V195" i="7"/>
  <c r="X195" i="7" s="1"/>
  <c r="AB195" i="7" s="1"/>
  <c r="V234" i="7"/>
  <c r="X234" i="7" s="1"/>
  <c r="AB234" i="7" s="1"/>
  <c r="V173" i="7"/>
  <c r="X173" i="7" s="1"/>
  <c r="AB173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7" i="7"/>
  <c r="X257" i="7" s="1"/>
  <c r="AB257" i="7" s="1"/>
  <c r="V205" i="7"/>
  <c r="X205" i="7" s="1"/>
  <c r="AB205" i="7" s="1"/>
  <c r="V155" i="7"/>
  <c r="X155" i="7" s="1"/>
  <c r="AB155" i="7" s="1"/>
  <c r="V229" i="7"/>
  <c r="X229" i="7" s="1"/>
  <c r="AB229" i="7" s="1"/>
  <c r="V244" i="7"/>
  <c r="X244" i="7" s="1"/>
  <c r="AB244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5" i="1"/>
  <c r="D165" i="8"/>
  <c r="S165" i="1"/>
  <c r="J109" i="1"/>
  <c r="D109" i="8"/>
  <c r="S109" i="1"/>
  <c r="J179" i="1"/>
  <c r="D179" i="8"/>
  <c r="S179" i="1"/>
  <c r="J255" i="1"/>
  <c r="S255" i="1"/>
  <c r="D255" i="8"/>
  <c r="J135" i="1"/>
  <c r="D135" i="8"/>
  <c r="S135" i="1"/>
  <c r="J128" i="1"/>
  <c r="D128" i="8"/>
  <c r="S128" i="1"/>
  <c r="J191" i="1"/>
  <c r="D191" i="8"/>
  <c r="S191" i="1"/>
  <c r="J233" i="1"/>
  <c r="D233" i="8"/>
  <c r="S233" i="1"/>
  <c r="J264" i="1"/>
  <c r="D264" i="8"/>
  <c r="S264" i="1"/>
  <c r="V53" i="7"/>
  <c r="X53" i="7" s="1"/>
  <c r="AB53" i="7" s="1"/>
  <c r="V83" i="7"/>
  <c r="X83" i="7" s="1"/>
  <c r="AB83" i="7" s="1"/>
  <c r="V181" i="7"/>
  <c r="X181" i="7" s="1"/>
  <c r="AB181" i="7" s="1"/>
  <c r="J31" i="1"/>
  <c r="S31" i="1"/>
  <c r="D31" i="8"/>
  <c r="J55" i="1"/>
  <c r="D55" i="8"/>
  <c r="S55" i="1"/>
  <c r="J159" i="1"/>
  <c r="D159" i="8"/>
  <c r="S159" i="1"/>
  <c r="J119" i="1"/>
  <c r="D119" i="8"/>
  <c r="S119" i="1"/>
  <c r="J173" i="1"/>
  <c r="S173" i="1"/>
  <c r="D173" i="8"/>
  <c r="J86" i="1"/>
  <c r="D86" i="8"/>
  <c r="S86" i="1"/>
  <c r="J205" i="1"/>
  <c r="D205" i="8"/>
  <c r="S205" i="1"/>
  <c r="J244" i="1"/>
  <c r="D244" i="8"/>
  <c r="S244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60" i="7"/>
  <c r="X160" i="7" s="1"/>
  <c r="AB160" i="7" s="1"/>
  <c r="V98" i="7"/>
  <c r="X98" i="7" s="1"/>
  <c r="AB98" i="7" s="1"/>
  <c r="V109" i="7"/>
  <c r="X109" i="7" s="1"/>
  <c r="AB109" i="7" s="1"/>
  <c r="V177" i="7"/>
  <c r="X177" i="7" s="1"/>
  <c r="AB177" i="7" s="1"/>
  <c r="V35" i="7"/>
  <c r="X35" i="7" s="1"/>
  <c r="AB35" i="7" s="1"/>
  <c r="V189" i="7"/>
  <c r="X189" i="7" s="1"/>
  <c r="AB189" i="7" s="1"/>
  <c r="V135" i="7"/>
  <c r="X135" i="7" s="1"/>
  <c r="AB135" i="7" s="1"/>
  <c r="V88" i="7"/>
  <c r="X88" i="7" s="1"/>
  <c r="AB88" i="7" s="1"/>
  <c r="V240" i="7"/>
  <c r="X240" i="7" s="1"/>
  <c r="AB240" i="7" s="1"/>
  <c r="V259" i="7"/>
  <c r="X259" i="7" s="1"/>
  <c r="AB259" i="7" s="1"/>
  <c r="V191" i="7"/>
  <c r="X191" i="7" s="1"/>
  <c r="AB191" i="7" s="1"/>
  <c r="V239" i="7"/>
  <c r="X239" i="7" s="1"/>
  <c r="AB239" i="7" s="1"/>
  <c r="V226" i="7"/>
  <c r="X226" i="7" s="1"/>
  <c r="AB226" i="7" s="1"/>
  <c r="V233" i="7"/>
  <c r="X233" i="7" s="1"/>
  <c r="AB233" i="7" s="1"/>
  <c r="V99" i="7"/>
  <c r="X99" i="7" s="1"/>
  <c r="AB99" i="7" s="1"/>
  <c r="V141" i="7"/>
  <c r="X141" i="7" s="1"/>
  <c r="AB141" i="7" s="1"/>
  <c r="V264" i="7"/>
  <c r="X264" i="7" s="1"/>
  <c r="AB264" i="7" s="1"/>
  <c r="V262" i="7"/>
  <c r="X262" i="7" s="1"/>
  <c r="AB262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5" i="1"/>
  <c r="D185" i="8"/>
  <c r="S185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9" i="1"/>
  <c r="D169" i="8"/>
  <c r="S169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9" i="1"/>
  <c r="D149" i="8"/>
  <c r="S149" i="1"/>
  <c r="J221" i="1"/>
  <c r="D221" i="8"/>
  <c r="S221" i="1"/>
  <c r="J117" i="1"/>
  <c r="D117" i="8"/>
  <c r="S117" i="1"/>
  <c r="J87" i="1"/>
  <c r="D87" i="8"/>
  <c r="S87" i="1"/>
  <c r="J190" i="1"/>
  <c r="D190" i="8"/>
  <c r="S190" i="1"/>
  <c r="J182" i="1"/>
  <c r="D182" i="8"/>
  <c r="S182" i="1"/>
  <c r="J71" i="1"/>
  <c r="D71" i="8"/>
  <c r="S71" i="1"/>
  <c r="J176" i="1"/>
  <c r="D176" i="8"/>
  <c r="S176" i="1"/>
  <c r="J196" i="1"/>
  <c r="D196" i="8"/>
  <c r="S196" i="1"/>
  <c r="J222" i="1"/>
  <c r="D222" i="8"/>
  <c r="S222" i="1"/>
  <c r="J166" i="1"/>
  <c r="D166" i="8"/>
  <c r="S166" i="1"/>
  <c r="J219" i="1"/>
  <c r="D219" i="8"/>
  <c r="S219" i="1"/>
  <c r="V245" i="7"/>
  <c r="X245" i="7" s="1"/>
  <c r="AB245" i="7" s="1"/>
  <c r="V133" i="7"/>
  <c r="X133" i="7" s="1"/>
  <c r="AB133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2" i="7"/>
  <c r="X132" i="7" s="1"/>
  <c r="AB132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3" i="7"/>
  <c r="X153" i="7" s="1"/>
  <c r="AB153" i="7" s="1"/>
  <c r="V254" i="7"/>
  <c r="X254" i="7" s="1"/>
  <c r="AB254" i="7" s="1"/>
  <c r="V260" i="7"/>
  <c r="X260" i="7" s="1"/>
  <c r="AB260" i="7" s="1"/>
  <c r="V116" i="7"/>
  <c r="X116" i="7" s="1"/>
  <c r="AB116" i="7" s="1"/>
  <c r="V78" i="7"/>
  <c r="X78" i="7" s="1"/>
  <c r="AB78" i="7" s="1"/>
  <c r="V197" i="7"/>
  <c r="X197" i="7" s="1"/>
  <c r="AB197" i="7" s="1"/>
  <c r="V218" i="7"/>
  <c r="X218" i="7" s="1"/>
  <c r="AB218" i="7" s="1"/>
  <c r="V178" i="7"/>
  <c r="X178" i="7" s="1"/>
  <c r="AB178" i="7" s="1"/>
  <c r="V127" i="7"/>
  <c r="X127" i="7" s="1"/>
  <c r="AB127" i="7" s="1"/>
  <c r="V89" i="7"/>
  <c r="X89" i="7" s="1"/>
  <c r="AB89" i="7" s="1"/>
  <c r="V113" i="7"/>
  <c r="X113" i="7" s="1"/>
  <c r="AB113" i="7" s="1"/>
  <c r="V250" i="7"/>
  <c r="X250" i="7" s="1"/>
  <c r="AB250" i="7" s="1"/>
  <c r="V46" i="7"/>
  <c r="X46" i="7" s="1"/>
  <c r="AB46" i="7" s="1"/>
  <c r="V152" i="7"/>
  <c r="X152" i="7" s="1"/>
  <c r="AB152" i="7" s="1"/>
  <c r="V112" i="7"/>
  <c r="X112" i="7" s="1"/>
  <c r="AB112" i="7" s="1"/>
  <c r="V164" i="7"/>
  <c r="X164" i="7" s="1"/>
  <c r="AB164" i="7" s="1"/>
  <c r="V202" i="7"/>
  <c r="X202" i="7" s="1"/>
  <c r="AB202" i="7" s="1"/>
  <c r="V248" i="7"/>
  <c r="X248" i="7" s="1"/>
  <c r="AB248" i="7" s="1"/>
  <c r="V136" i="7"/>
  <c r="X136" i="7" s="1"/>
  <c r="AB136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8" i="7"/>
  <c r="X188" i="7" s="1"/>
  <c r="AB188" i="7" s="1"/>
  <c r="V63" i="7"/>
  <c r="X63" i="7" s="1"/>
  <c r="AB63" i="7" s="1"/>
  <c r="V184" i="7"/>
  <c r="X184" i="7" s="1"/>
  <c r="AB184" i="7" s="1"/>
  <c r="V18" i="7"/>
  <c r="X18" i="7" s="1"/>
  <c r="AB18" i="7" s="1"/>
  <c r="V65" i="7"/>
  <c r="X65" i="7" s="1"/>
  <c r="AB65" i="7" s="1"/>
  <c r="V68" i="7"/>
  <c r="X68" i="7" s="1"/>
  <c r="AB68" i="7" s="1"/>
  <c r="J261" i="1"/>
  <c r="D261" i="8"/>
  <c r="S261" i="1"/>
  <c r="V90" i="7"/>
  <c r="X90" i="7" s="1"/>
  <c r="AB90" i="7" s="1"/>
  <c r="V172" i="7"/>
  <c r="X172" i="7" s="1"/>
  <c r="AB172" i="7" s="1"/>
  <c r="V30" i="7"/>
  <c r="X30" i="7" s="1"/>
  <c r="AB30" i="7" s="1"/>
  <c r="V193" i="7"/>
  <c r="X193" i="7" s="1"/>
  <c r="AB193" i="7" s="1"/>
  <c r="V13" i="7"/>
  <c r="X13" i="7" s="1"/>
  <c r="AB13" i="7" s="1"/>
  <c r="V158" i="7"/>
  <c r="X158" i="7" s="1"/>
  <c r="AB158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8" i="7"/>
  <c r="X138" i="7" s="1"/>
  <c r="AB138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7" i="7"/>
  <c r="X147" i="7" s="1"/>
  <c r="AB147" i="7" s="1"/>
  <c r="E265" i="1"/>
  <c r="E267" i="1" s="1"/>
  <c r="H143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6" i="1"/>
  <c r="D186" i="8"/>
  <c r="S186" i="1"/>
  <c r="J207" i="1"/>
  <c r="D207" i="8"/>
  <c r="S207" i="1"/>
  <c r="J150" i="1"/>
  <c r="S150" i="1"/>
  <c r="D150" i="8"/>
  <c r="J92" i="1"/>
  <c r="D92" i="8"/>
  <c r="S92" i="1"/>
  <c r="J146" i="1"/>
  <c r="S146" i="1"/>
  <c r="D146" i="8"/>
  <c r="J209" i="1"/>
  <c r="D209" i="8"/>
  <c r="S209" i="1"/>
  <c r="J77" i="1"/>
  <c r="S77" i="1"/>
  <c r="D77" i="8"/>
  <c r="J170" i="1"/>
  <c r="D170" i="8"/>
  <c r="S170" i="1"/>
  <c r="J256" i="1"/>
  <c r="D256" i="8"/>
  <c r="S256" i="1"/>
  <c r="J134" i="1"/>
  <c r="D134" i="8"/>
  <c r="S134" i="1"/>
  <c r="J252" i="1"/>
  <c r="D252" i="8"/>
  <c r="S252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7" i="1"/>
  <c r="D157" i="8"/>
  <c r="S157" i="1"/>
  <c r="J115" i="1"/>
  <c r="D115" i="8"/>
  <c r="S115" i="1"/>
  <c r="J175" i="1"/>
  <c r="D175" i="8"/>
  <c r="S175" i="1"/>
  <c r="V237" i="7"/>
  <c r="X237" i="7" s="1"/>
  <c r="AB237" i="7" s="1"/>
  <c r="J140" i="1"/>
  <c r="D140" i="8"/>
  <c r="S140" i="1"/>
  <c r="J258" i="1"/>
  <c r="D258" i="8"/>
  <c r="S258" i="1"/>
  <c r="J33" i="1"/>
  <c r="D33" i="8"/>
  <c r="S33" i="1"/>
  <c r="J160" i="1"/>
  <c r="D160" i="8"/>
  <c r="S160" i="1"/>
  <c r="J151" i="1"/>
  <c r="D151" i="8"/>
  <c r="S151" i="1"/>
  <c r="J177" i="1"/>
  <c r="D177" i="8"/>
  <c r="S177" i="1"/>
  <c r="J189" i="1"/>
  <c r="S189" i="1"/>
  <c r="D189" i="8"/>
  <c r="J225" i="1"/>
  <c r="D225" i="8"/>
  <c r="J240" i="1"/>
  <c r="D240" i="8"/>
  <c r="S240" i="1"/>
  <c r="J239" i="1"/>
  <c r="S239" i="1"/>
  <c r="D239" i="8"/>
  <c r="J201" i="1"/>
  <c r="D201" i="8"/>
  <c r="S201" i="1"/>
  <c r="J141" i="1"/>
  <c r="D141" i="8"/>
  <c r="S141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7" i="7"/>
  <c r="X187" i="7" s="1"/>
  <c r="AB187" i="7" s="1"/>
  <c r="V183" i="7"/>
  <c r="X183" i="7" s="1"/>
  <c r="AB183" i="7" s="1"/>
  <c r="V7" i="7"/>
  <c r="X7" i="7" s="1"/>
  <c r="AB7" i="7" s="1"/>
  <c r="V145" i="7"/>
  <c r="X145" i="7" s="1"/>
  <c r="AB145" i="7" s="1"/>
  <c r="V76" i="7"/>
  <c r="X76" i="7" s="1"/>
  <c r="AB76" i="7" s="1"/>
  <c r="V148" i="7"/>
  <c r="X148" i="7" s="1"/>
  <c r="AB148" i="7" s="1"/>
  <c r="V232" i="7"/>
  <c r="X232" i="7" s="1"/>
  <c r="AB232" i="7" s="1"/>
  <c r="V216" i="7"/>
  <c r="X216" i="7" s="1"/>
  <c r="AB216" i="7" s="1"/>
  <c r="J253" i="1"/>
  <c r="D253" i="8"/>
  <c r="S253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3" i="7"/>
  <c r="X263" i="7" s="1"/>
  <c r="AB263" i="7" s="1"/>
  <c r="V242" i="7"/>
  <c r="X242" i="7" s="1"/>
  <c r="AB242" i="7" s="1"/>
  <c r="V163" i="7"/>
  <c r="X163" i="7" s="1"/>
  <c r="AB163" i="7" s="1"/>
  <c r="V144" i="7"/>
  <c r="X144" i="7" s="1"/>
  <c r="AB144" i="7" s="1"/>
  <c r="V246" i="7"/>
  <c r="X246" i="7" s="1"/>
  <c r="AB246" i="7" s="1"/>
  <c r="V167" i="7"/>
  <c r="X167" i="7" s="1"/>
  <c r="AB167" i="7" s="1"/>
  <c r="V154" i="7"/>
  <c r="X154" i="7" s="1"/>
  <c r="AB154" i="7" s="1"/>
  <c r="V48" i="7"/>
  <c r="X48" i="7" s="1"/>
  <c r="AB48" i="7" s="1"/>
  <c r="V156" i="7"/>
  <c r="X156" i="7" s="1"/>
  <c r="AB156" i="7" s="1"/>
  <c r="V111" i="7"/>
  <c r="X111" i="7" s="1"/>
  <c r="AB111" i="7" s="1"/>
  <c r="V203" i="7"/>
  <c r="X203" i="7" s="1"/>
  <c r="AB203" i="7" s="1"/>
  <c r="V137" i="7"/>
  <c r="X137" i="7" s="1"/>
  <c r="AB137" i="7" s="1"/>
  <c r="J174" i="1"/>
  <c r="D174" i="8"/>
  <c r="S174" i="1"/>
  <c r="J58" i="1"/>
  <c r="D58" i="8"/>
  <c r="S58" i="1"/>
  <c r="J243" i="1"/>
  <c r="S243" i="1"/>
  <c r="D243" i="8"/>
  <c r="J104" i="1"/>
  <c r="D104" i="8"/>
  <c r="S104" i="1"/>
  <c r="J234" i="1"/>
  <c r="S234" i="1"/>
  <c r="D234" i="8"/>
  <c r="J67" i="1"/>
  <c r="D67" i="8"/>
  <c r="S67" i="1"/>
  <c r="J72" i="1"/>
  <c r="D72" i="8"/>
  <c r="S72" i="1"/>
  <c r="J155" i="1"/>
  <c r="D155" i="8"/>
  <c r="S155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5" i="7"/>
  <c r="X165" i="7" s="1"/>
  <c r="AB165" i="7" s="1"/>
  <c r="V151" i="7"/>
  <c r="X151" i="7" s="1"/>
  <c r="AB151" i="7" s="1"/>
  <c r="V130" i="7"/>
  <c r="X130" i="7" s="1"/>
  <c r="AB130" i="7" s="1"/>
  <c r="V179" i="7"/>
  <c r="X179" i="7" s="1"/>
  <c r="AB179" i="7" s="1"/>
  <c r="V255" i="7"/>
  <c r="X255" i="7" s="1"/>
  <c r="AB255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5" i="7"/>
  <c r="X185" i="7" s="1"/>
  <c r="AB185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9" i="7"/>
  <c r="X169" i="7" s="1"/>
  <c r="AB169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9" i="7"/>
  <c r="X149" i="7" s="1"/>
  <c r="AB149" i="7" s="1"/>
  <c r="V221" i="7"/>
  <c r="X221" i="7" s="1"/>
  <c r="AB221" i="7" s="1"/>
  <c r="V117" i="7"/>
  <c r="X117" i="7" s="1"/>
  <c r="AB117" i="7" s="1"/>
  <c r="V87" i="7"/>
  <c r="X87" i="7" s="1"/>
  <c r="AB87" i="7" s="1"/>
  <c r="V190" i="7"/>
  <c r="X190" i="7" s="1"/>
  <c r="AB190" i="7" s="1"/>
  <c r="V182" i="7"/>
  <c r="X182" i="7" s="1"/>
  <c r="AB182" i="7" s="1"/>
  <c r="V71" i="7"/>
  <c r="X71" i="7" s="1"/>
  <c r="AB71" i="7" s="1"/>
  <c r="V176" i="7"/>
  <c r="X176" i="7" s="1"/>
  <c r="AB176" i="7" s="1"/>
  <c r="V196" i="7"/>
  <c r="X196" i="7" s="1"/>
  <c r="AB196" i="7" s="1"/>
  <c r="V222" i="7"/>
  <c r="X222" i="7" s="1"/>
  <c r="AB222" i="7" s="1"/>
  <c r="V166" i="7"/>
  <c r="X166" i="7" s="1"/>
  <c r="AB166" i="7" s="1"/>
  <c r="V219" i="7"/>
  <c r="X219" i="7" s="1"/>
  <c r="AB219" i="7" s="1"/>
  <c r="J245" i="1"/>
  <c r="D245" i="8"/>
  <c r="S245" i="1"/>
  <c r="H5" i="1"/>
  <c r="J162" i="1"/>
  <c r="D162" i="8"/>
  <c r="S162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7" i="1"/>
  <c r="D187" i="8"/>
  <c r="S187" i="1"/>
  <c r="J215" i="1"/>
  <c r="D215" i="8"/>
  <c r="S215" i="1"/>
  <c r="J183" i="1"/>
  <c r="S183" i="1"/>
  <c r="D183" i="8"/>
  <c r="J60" i="1"/>
  <c r="D60" i="8"/>
  <c r="S60" i="1"/>
  <c r="J251" i="1"/>
  <c r="S251" i="1"/>
  <c r="D251" i="8"/>
  <c r="J7" i="1"/>
  <c r="D7" i="8"/>
  <c r="S7" i="1"/>
  <c r="J145" i="1"/>
  <c r="D145" i="8"/>
  <c r="S145" i="1"/>
  <c r="J96" i="1"/>
  <c r="D96" i="8"/>
  <c r="S96" i="1"/>
  <c r="J171" i="1"/>
  <c r="S171" i="1"/>
  <c r="D171" i="8"/>
  <c r="J76" i="1"/>
  <c r="D76" i="8"/>
  <c r="S76" i="1"/>
  <c r="J168" i="1"/>
  <c r="D168" i="8"/>
  <c r="S168" i="1"/>
  <c r="J148" i="1"/>
  <c r="D148" i="8"/>
  <c r="S148" i="1"/>
  <c r="J247" i="1"/>
  <c r="S247" i="1"/>
  <c r="D247" i="8"/>
  <c r="J232" i="1"/>
  <c r="D232" i="8"/>
  <c r="S232" i="1"/>
  <c r="J142" i="1"/>
  <c r="S142" i="1"/>
  <c r="D142" i="8"/>
  <c r="J216" i="1"/>
  <c r="D216" i="8"/>
  <c r="S216" i="1"/>
  <c r="J181" i="1"/>
  <c r="S181" i="1"/>
  <c r="D181" i="8"/>
  <c r="J227" i="1"/>
  <c r="D227" i="8"/>
  <c r="S227" i="1"/>
  <c r="J139" i="1"/>
  <c r="D139" i="8"/>
  <c r="S139" i="1"/>
  <c r="J223" i="1"/>
  <c r="D223" i="8"/>
  <c r="S223" i="1"/>
  <c r="V253" i="7"/>
  <c r="X253" i="7" s="1"/>
  <c r="AB253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9" i="1"/>
  <c r="D249" i="8"/>
  <c r="S249" i="1"/>
  <c r="J241" i="1"/>
  <c r="D241" i="8"/>
  <c r="S241" i="1"/>
  <c r="V204" i="7"/>
  <c r="X204" i="7" s="1"/>
  <c r="AB204" i="7" s="1"/>
  <c r="J263" i="1"/>
  <c r="D263" i="8"/>
  <c r="S263" i="1"/>
  <c r="J75" i="1"/>
  <c r="S75" i="1"/>
  <c r="D75" i="8"/>
  <c r="J242" i="1"/>
  <c r="D242" i="8"/>
  <c r="S242" i="1"/>
  <c r="J194" i="1"/>
  <c r="D194" i="8"/>
  <c r="S194" i="1"/>
  <c r="J163" i="1"/>
  <c r="D163" i="8"/>
  <c r="S163" i="1"/>
  <c r="J180" i="1"/>
  <c r="D180" i="8"/>
  <c r="S180" i="1"/>
  <c r="J144" i="1"/>
  <c r="D144" i="8"/>
  <c r="S144" i="1"/>
  <c r="J126" i="1"/>
  <c r="D126" i="8"/>
  <c r="S126" i="1"/>
  <c r="J246" i="1"/>
  <c r="D246" i="8"/>
  <c r="S246" i="1"/>
  <c r="J198" i="1"/>
  <c r="D198" i="8"/>
  <c r="S198" i="1"/>
  <c r="J167" i="1"/>
  <c r="D167" i="8"/>
  <c r="S167" i="1"/>
  <c r="J74" i="1"/>
  <c r="S74" i="1"/>
  <c r="D74" i="8"/>
  <c r="J154" i="1"/>
  <c r="D154" i="8"/>
  <c r="S154" i="1"/>
  <c r="J34" i="1"/>
  <c r="S34" i="1"/>
  <c r="D34" i="8"/>
  <c r="J48" i="1"/>
  <c r="D48" i="8"/>
  <c r="S48" i="1"/>
  <c r="J192" i="1"/>
  <c r="D192" i="8"/>
  <c r="S192" i="1"/>
  <c r="J156" i="1"/>
  <c r="S156" i="1"/>
  <c r="D156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8" i="1"/>
  <c r="D238" i="8"/>
  <c r="S238" i="1"/>
  <c r="J137" i="1"/>
  <c r="D137" i="8"/>
  <c r="S137" i="1"/>
  <c r="T265" i="7"/>
  <c r="T267" i="7" s="1"/>
  <c r="V143" i="7"/>
  <c r="X143" i="7" s="1"/>
  <c r="Z143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6" i="7"/>
  <c r="X186" i="7" s="1"/>
  <c r="AB186" i="7" s="1"/>
  <c r="V207" i="7"/>
  <c r="X207" i="7" s="1"/>
  <c r="AB207" i="7" s="1"/>
  <c r="V150" i="7"/>
  <c r="X150" i="7" s="1"/>
  <c r="AB150" i="7" s="1"/>
  <c r="V92" i="7"/>
  <c r="X92" i="7" s="1"/>
  <c r="AB92" i="7" s="1"/>
  <c r="V146" i="7"/>
  <c r="X146" i="7" s="1"/>
  <c r="AB146" i="7" s="1"/>
  <c r="V209" i="7"/>
  <c r="X209" i="7" s="1"/>
  <c r="AB209" i="7" s="1"/>
  <c r="V77" i="7"/>
  <c r="X77" i="7" s="1"/>
  <c r="AB77" i="7" s="1"/>
  <c r="V170" i="7"/>
  <c r="X170" i="7" s="1"/>
  <c r="AB170" i="7" s="1"/>
  <c r="V256" i="7"/>
  <c r="X256" i="7" s="1"/>
  <c r="AB256" i="7" s="1"/>
  <c r="V134" i="7"/>
  <c r="X134" i="7" s="1"/>
  <c r="AB134" i="7" s="1"/>
  <c r="V252" i="7"/>
  <c r="X252" i="7" s="1"/>
  <c r="AB252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7" i="7"/>
  <c r="X157" i="7" s="1"/>
  <c r="AB157" i="7" s="1"/>
  <c r="V115" i="7"/>
  <c r="X115" i="7" s="1"/>
  <c r="AB115" i="7" s="1"/>
  <c r="V175" i="7"/>
  <c r="X175" i="7" s="1"/>
  <c r="AB175" i="7" s="1"/>
  <c r="J237" i="1"/>
  <c r="D237" i="8"/>
  <c r="S237" i="1"/>
  <c r="V140" i="7"/>
  <c r="X140" i="7" s="1"/>
  <c r="AB140" i="7" s="1"/>
  <c r="V258" i="7"/>
  <c r="X258" i="7" s="1"/>
  <c r="AB258" i="7" s="1"/>
  <c r="F236" i="8" l="1"/>
  <c r="J236" i="8" s="1"/>
  <c r="L236" i="1"/>
  <c r="L131" i="1"/>
  <c r="P131" i="1"/>
  <c r="Z131" i="7"/>
  <c r="V267" i="7"/>
  <c r="Z216" i="7"/>
  <c r="Z6" i="7"/>
  <c r="Z79" i="7"/>
  <c r="Z184" i="7"/>
  <c r="Z50" i="7"/>
  <c r="Z186" i="7"/>
  <c r="Z57" i="7"/>
  <c r="Z228" i="7"/>
  <c r="Z91" i="7"/>
  <c r="Z13" i="7"/>
  <c r="Z207" i="7"/>
  <c r="Z211" i="7"/>
  <c r="Z89" i="7"/>
  <c r="Z245" i="7"/>
  <c r="Z141" i="7"/>
  <c r="Z240" i="7"/>
  <c r="Z189" i="7"/>
  <c r="Z198" i="7"/>
  <c r="Z221" i="7"/>
  <c r="Z128" i="7"/>
  <c r="Z65" i="7"/>
  <c r="Z199" i="7"/>
  <c r="Z112" i="7"/>
  <c r="Z227" i="7"/>
  <c r="Z196" i="7"/>
  <c r="Z144" i="7"/>
  <c r="Z98" i="7"/>
  <c r="Z244" i="7"/>
  <c r="Z85" i="7"/>
  <c r="Z49" i="7"/>
  <c r="Z118" i="7"/>
  <c r="Z177" i="7"/>
  <c r="Z224" i="7"/>
  <c r="Z73" i="7"/>
  <c r="Z253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8" i="7"/>
  <c r="Z175" i="7"/>
  <c r="Z110" i="7"/>
  <c r="Z252" i="7"/>
  <c r="Z204" i="7"/>
  <c r="Z222" i="7"/>
  <c r="Z105" i="7"/>
  <c r="Z41" i="7"/>
  <c r="Z179" i="7"/>
  <c r="Z203" i="7"/>
  <c r="Z242" i="7"/>
  <c r="Z145" i="7"/>
  <c r="Z188" i="7"/>
  <c r="Z46" i="7"/>
  <c r="Z78" i="7"/>
  <c r="Z260" i="7"/>
  <c r="Z83" i="7"/>
  <c r="Z69" i="7"/>
  <c r="Z257" i="7"/>
  <c r="Z173" i="7"/>
  <c r="Z161" i="7"/>
  <c r="Z26" i="7"/>
  <c r="Z31" i="7"/>
  <c r="Z220" i="7"/>
  <c r="Z238" i="7"/>
  <c r="Z75" i="7"/>
  <c r="Z16" i="7"/>
  <c r="Z140" i="7"/>
  <c r="Z114" i="7"/>
  <c r="Z256" i="7"/>
  <c r="Z45" i="7"/>
  <c r="Z9" i="7"/>
  <c r="Z47" i="7"/>
  <c r="Z151" i="7"/>
  <c r="Z111" i="7"/>
  <c r="Z154" i="7"/>
  <c r="Z76" i="7"/>
  <c r="Z7" i="7"/>
  <c r="Z12" i="7"/>
  <c r="Z147" i="7"/>
  <c r="Z213" i="7"/>
  <c r="Z100" i="7"/>
  <c r="Z18" i="7"/>
  <c r="Z23" i="7"/>
  <c r="Z113" i="7"/>
  <c r="Z153" i="7"/>
  <c r="Z97" i="7"/>
  <c r="Z133" i="7"/>
  <c r="Z35" i="7"/>
  <c r="Z109" i="7"/>
  <c r="Z126" i="7"/>
  <c r="Z66" i="7"/>
  <c r="Z223" i="7"/>
  <c r="Z170" i="7"/>
  <c r="Z182" i="7"/>
  <c r="Z117" i="7"/>
  <c r="Z149" i="7"/>
  <c r="Z235" i="7"/>
  <c r="Z29" i="7"/>
  <c r="Z48" i="7"/>
  <c r="Z167" i="7"/>
  <c r="Z187" i="7"/>
  <c r="Z11" i="7"/>
  <c r="Z197" i="7"/>
  <c r="Z208" i="7"/>
  <c r="Z58" i="7"/>
  <c r="Z64" i="7"/>
  <c r="Z194" i="7"/>
  <c r="Z107" i="7"/>
  <c r="Z139" i="7"/>
  <c r="Z96" i="7"/>
  <c r="Z162" i="7"/>
  <c r="F64" i="8"/>
  <c r="J64" i="8" s="1"/>
  <c r="L64" i="1"/>
  <c r="P64" i="1"/>
  <c r="F156" i="8"/>
  <c r="J156" i="8" s="1"/>
  <c r="L156" i="1"/>
  <c r="P156" i="1"/>
  <c r="L154" i="1"/>
  <c r="F154" i="8"/>
  <c r="J154" i="8" s="1"/>
  <c r="P154" i="1"/>
  <c r="F246" i="8"/>
  <c r="J246" i="8" s="1"/>
  <c r="L246" i="1"/>
  <c r="P246" i="1"/>
  <c r="L163" i="1"/>
  <c r="P163" i="1"/>
  <c r="F163" i="8"/>
  <c r="J163" i="8" s="1"/>
  <c r="P263" i="1"/>
  <c r="L263" i="1"/>
  <c r="F263" i="8"/>
  <c r="J263" i="8" s="1"/>
  <c r="F249" i="8"/>
  <c r="J249" i="8" s="1"/>
  <c r="P249" i="1"/>
  <c r="L249" i="1"/>
  <c r="L37" i="1"/>
  <c r="F37" i="8"/>
  <c r="J37" i="8" s="1"/>
  <c r="P37" i="1"/>
  <c r="L70" i="1"/>
  <c r="F70" i="8"/>
  <c r="J70" i="8" s="1"/>
  <c r="P70" i="1"/>
  <c r="P223" i="1"/>
  <c r="F223" i="8"/>
  <c r="J223" i="8" s="1"/>
  <c r="L223" i="1"/>
  <c r="F216" i="8"/>
  <c r="J216" i="8" s="1"/>
  <c r="P216" i="1"/>
  <c r="L216" i="1"/>
  <c r="F148" i="8"/>
  <c r="J148" i="8" s="1"/>
  <c r="L148" i="1"/>
  <c r="P148" i="1"/>
  <c r="F96" i="8"/>
  <c r="J96" i="8" s="1"/>
  <c r="P96" i="1"/>
  <c r="L96" i="1"/>
  <c r="F60" i="8"/>
  <c r="J60" i="8" s="1"/>
  <c r="L60" i="1"/>
  <c r="P60" i="1"/>
  <c r="P83" i="1"/>
  <c r="L83" i="1"/>
  <c r="F83" i="8"/>
  <c r="J83" i="8" s="1"/>
  <c r="P11" i="1"/>
  <c r="F11" i="8"/>
  <c r="J11" i="8" s="1"/>
  <c r="L11" i="1"/>
  <c r="F162" i="8"/>
  <c r="J162" i="8" s="1"/>
  <c r="L162" i="1"/>
  <c r="P162" i="1"/>
  <c r="F72" i="8"/>
  <c r="J72" i="8" s="1"/>
  <c r="P72" i="1"/>
  <c r="L72" i="1"/>
  <c r="L243" i="1"/>
  <c r="F243" i="8"/>
  <c r="J243" i="8" s="1"/>
  <c r="P243" i="1"/>
  <c r="F253" i="8"/>
  <c r="J253" i="8" s="1"/>
  <c r="P253" i="1"/>
  <c r="L253" i="1"/>
  <c r="F141" i="8"/>
  <c r="J141" i="8" s="1"/>
  <c r="L141" i="1"/>
  <c r="P141" i="1"/>
  <c r="L225" i="1"/>
  <c r="F225" i="8"/>
  <c r="J225" i="8" s="1"/>
  <c r="P225" i="1"/>
  <c r="P160" i="1"/>
  <c r="L160" i="1"/>
  <c r="F160" i="8"/>
  <c r="J160" i="8" s="1"/>
  <c r="P157" i="1"/>
  <c r="F157" i="8"/>
  <c r="J157" i="8" s="1"/>
  <c r="L157" i="1"/>
  <c r="L110" i="1"/>
  <c r="P110" i="1"/>
  <c r="F110" i="8"/>
  <c r="J110" i="8" s="1"/>
  <c r="P134" i="1"/>
  <c r="L134" i="1"/>
  <c r="F134" i="8"/>
  <c r="J134" i="8" s="1"/>
  <c r="P150" i="1"/>
  <c r="L150" i="1"/>
  <c r="F150" i="8"/>
  <c r="J150" i="8" s="1"/>
  <c r="P6" i="1"/>
  <c r="L6" i="1"/>
  <c r="F6" i="8"/>
  <c r="J6" i="8" s="1"/>
  <c r="F45" i="8"/>
  <c r="J45" i="8" s="1"/>
  <c r="P45" i="1"/>
  <c r="L45" i="1"/>
  <c r="J143" i="1"/>
  <c r="H265" i="1"/>
  <c r="H267" i="1" s="1"/>
  <c r="D143" i="8"/>
  <c r="D265" i="8" s="1"/>
  <c r="S143" i="1"/>
  <c r="S265" i="1" s="1"/>
  <c r="P196" i="1"/>
  <c r="F196" i="8"/>
  <c r="J196" i="8" s="1"/>
  <c r="L196" i="1"/>
  <c r="L190" i="1"/>
  <c r="F190" i="8"/>
  <c r="J190" i="8" s="1"/>
  <c r="P190" i="1"/>
  <c r="P149" i="1"/>
  <c r="F149" i="8"/>
  <c r="J149" i="8" s="1"/>
  <c r="L149" i="1"/>
  <c r="F105" i="8"/>
  <c r="J105" i="8" s="1"/>
  <c r="P105" i="1"/>
  <c r="L105" i="1"/>
  <c r="F235" i="8"/>
  <c r="J235" i="8" s="1"/>
  <c r="P235" i="1"/>
  <c r="L235" i="1"/>
  <c r="L9" i="1"/>
  <c r="P9" i="1"/>
  <c r="F9" i="8"/>
  <c r="J9" i="8" s="1"/>
  <c r="F44" i="8"/>
  <c r="J44" i="8" s="1"/>
  <c r="P44" i="1"/>
  <c r="L44" i="1"/>
  <c r="L10" i="1"/>
  <c r="F10" i="8"/>
  <c r="J10" i="8" s="1"/>
  <c r="P10" i="1"/>
  <c r="F200" i="8"/>
  <c r="J200" i="8" s="1"/>
  <c r="L200" i="1"/>
  <c r="P200" i="1"/>
  <c r="F244" i="8"/>
  <c r="J244" i="8" s="1"/>
  <c r="P244" i="1"/>
  <c r="L244" i="1"/>
  <c r="F119" i="8"/>
  <c r="J119" i="8" s="1"/>
  <c r="L119" i="1"/>
  <c r="P119" i="1"/>
  <c r="P191" i="1"/>
  <c r="F191" i="8"/>
  <c r="J191" i="8" s="1"/>
  <c r="L191" i="1"/>
  <c r="L179" i="1"/>
  <c r="P179" i="1"/>
  <c r="F179" i="8"/>
  <c r="J179" i="8" s="1"/>
  <c r="P15" i="1"/>
  <c r="F15" i="8"/>
  <c r="J15" i="8" s="1"/>
  <c r="L15" i="1"/>
  <c r="L82" i="1"/>
  <c r="F82" i="8"/>
  <c r="J82" i="8" s="1"/>
  <c r="P82" i="1"/>
  <c r="P138" i="1"/>
  <c r="L138" i="1"/>
  <c r="F138" i="8"/>
  <c r="J138" i="8" s="1"/>
  <c r="L61" i="1"/>
  <c r="P61" i="1"/>
  <c r="F61" i="8"/>
  <c r="J61" i="8" s="1"/>
  <c r="F193" i="8"/>
  <c r="J193" i="8" s="1"/>
  <c r="L193" i="1"/>
  <c r="P193" i="1"/>
  <c r="F18" i="8"/>
  <c r="J18" i="8" s="1"/>
  <c r="L18" i="1"/>
  <c r="P18" i="1"/>
  <c r="L50" i="1"/>
  <c r="F50" i="8"/>
  <c r="J50" i="8" s="1"/>
  <c r="P50" i="1"/>
  <c r="L56" i="1"/>
  <c r="F56" i="8"/>
  <c r="J56" i="8" s="1"/>
  <c r="P56" i="1"/>
  <c r="P199" i="1"/>
  <c r="F199" i="8"/>
  <c r="J199" i="8" s="1"/>
  <c r="L199" i="1"/>
  <c r="F248" i="8"/>
  <c r="J248" i="8" s="1"/>
  <c r="P248" i="1"/>
  <c r="L248" i="1"/>
  <c r="F152" i="8"/>
  <c r="J152" i="8" s="1"/>
  <c r="P152" i="1"/>
  <c r="L152" i="1"/>
  <c r="F89" i="8"/>
  <c r="J89" i="8" s="1"/>
  <c r="P89" i="1"/>
  <c r="L89" i="1"/>
  <c r="F197" i="8"/>
  <c r="J197" i="8" s="1"/>
  <c r="P197" i="1"/>
  <c r="L197" i="1"/>
  <c r="L254" i="1"/>
  <c r="F254" i="8"/>
  <c r="J254" i="8" s="1"/>
  <c r="P254" i="1"/>
  <c r="F101" i="8"/>
  <c r="J101" i="8" s="1"/>
  <c r="L101" i="1"/>
  <c r="P101" i="1"/>
  <c r="F132" i="8"/>
  <c r="J132" i="8" s="1"/>
  <c r="P132" i="1"/>
  <c r="L132" i="1"/>
  <c r="P24" i="1"/>
  <c r="F24" i="8"/>
  <c r="J24" i="8" s="1"/>
  <c r="L24" i="1"/>
  <c r="F133" i="8"/>
  <c r="J133" i="8" s="1"/>
  <c r="L133" i="1"/>
  <c r="P133" i="1"/>
  <c r="F208" i="8"/>
  <c r="J208" i="8" s="1"/>
  <c r="P208" i="1"/>
  <c r="L208" i="1"/>
  <c r="F26" i="8"/>
  <c r="J26" i="8" s="1"/>
  <c r="L26" i="1"/>
  <c r="P26" i="1"/>
  <c r="P226" i="1"/>
  <c r="F226" i="8"/>
  <c r="J226" i="8" s="1"/>
  <c r="L226" i="1"/>
  <c r="P130" i="1"/>
  <c r="L130" i="1"/>
  <c r="F130" i="8"/>
  <c r="J130" i="8" s="1"/>
  <c r="F36" i="8"/>
  <c r="J36" i="8" s="1"/>
  <c r="P36" i="1"/>
  <c r="L36" i="1"/>
  <c r="Z165" i="7"/>
  <c r="Z82" i="7"/>
  <c r="Z138" i="7"/>
  <c r="Z61" i="7"/>
  <c r="Z158" i="7"/>
  <c r="Z193" i="7"/>
  <c r="Z172" i="7"/>
  <c r="Z68" i="7"/>
  <c r="Z63" i="7"/>
  <c r="Z56" i="7"/>
  <c r="Z230" i="7"/>
  <c r="Z164" i="7"/>
  <c r="Z152" i="7"/>
  <c r="Z250" i="7"/>
  <c r="Z178" i="7"/>
  <c r="Z254" i="7"/>
  <c r="Z206" i="7"/>
  <c r="Z217" i="7"/>
  <c r="Z40" i="7"/>
  <c r="Z25" i="7"/>
  <c r="Z264" i="7"/>
  <c r="Z99" i="7"/>
  <c r="Z226" i="7"/>
  <c r="Z191" i="7"/>
  <c r="Z135" i="7"/>
  <c r="Z160" i="7"/>
  <c r="Z33" i="7"/>
  <c r="Z155" i="7"/>
  <c r="Z234" i="7"/>
  <c r="Z119" i="7"/>
  <c r="Z123" i="7"/>
  <c r="Z55" i="7"/>
  <c r="Z212" i="7"/>
  <c r="Z94" i="7"/>
  <c r="Z192" i="7"/>
  <c r="Z74" i="7"/>
  <c r="Z241" i="7"/>
  <c r="Z14" i="7"/>
  <c r="Z142" i="7"/>
  <c r="Z168" i="7"/>
  <c r="Z121" i="7"/>
  <c r="Z43" i="7"/>
  <c r="V265" i="7"/>
  <c r="P137" i="1"/>
  <c r="F137" i="8"/>
  <c r="J137" i="8" s="1"/>
  <c r="L137" i="1"/>
  <c r="L94" i="1"/>
  <c r="F94" i="8"/>
  <c r="J94" i="8" s="1"/>
  <c r="P94" i="1"/>
  <c r="P192" i="1"/>
  <c r="F192" i="8"/>
  <c r="J192" i="8" s="1"/>
  <c r="L192" i="1"/>
  <c r="L74" i="1"/>
  <c r="P74" i="1"/>
  <c r="F74" i="8"/>
  <c r="J74" i="8" s="1"/>
  <c r="F126" i="8"/>
  <c r="J126" i="8" s="1"/>
  <c r="P126" i="1"/>
  <c r="L126" i="1"/>
  <c r="L194" i="1"/>
  <c r="F194" i="8"/>
  <c r="J194" i="8" s="1"/>
  <c r="P194" i="1"/>
  <c r="F16" i="8"/>
  <c r="J16" i="8" s="1"/>
  <c r="P16" i="1"/>
  <c r="L16" i="1"/>
  <c r="L14" i="1"/>
  <c r="P14" i="1"/>
  <c r="F14" i="8"/>
  <c r="J14" i="8" s="1"/>
  <c r="F107" i="8"/>
  <c r="J107" i="8" s="1"/>
  <c r="P107" i="1"/>
  <c r="L107" i="1"/>
  <c r="L139" i="1"/>
  <c r="F139" i="8"/>
  <c r="J139" i="8" s="1"/>
  <c r="P139" i="1"/>
  <c r="P142" i="1"/>
  <c r="L142" i="1"/>
  <c r="F142" i="8"/>
  <c r="J142" i="8" s="1"/>
  <c r="P168" i="1"/>
  <c r="F168" i="8"/>
  <c r="J168" i="8" s="1"/>
  <c r="L168" i="1"/>
  <c r="P145" i="1"/>
  <c r="F145" i="8"/>
  <c r="J145" i="8" s="1"/>
  <c r="L145" i="1"/>
  <c r="P183" i="1"/>
  <c r="L183" i="1"/>
  <c r="F183" i="8"/>
  <c r="J183" i="8" s="1"/>
  <c r="P121" i="1"/>
  <c r="F121" i="8"/>
  <c r="J121" i="8" s="1"/>
  <c r="L121" i="1"/>
  <c r="F43" i="8"/>
  <c r="J43" i="8" s="1"/>
  <c r="P43" i="1"/>
  <c r="L43" i="1"/>
  <c r="P67" i="1"/>
  <c r="F67" i="8"/>
  <c r="J67" i="8" s="1"/>
  <c r="L67" i="1"/>
  <c r="P58" i="1"/>
  <c r="L58" i="1"/>
  <c r="F58" i="8"/>
  <c r="J58" i="8" s="1"/>
  <c r="AB5" i="7"/>
  <c r="L201" i="1"/>
  <c r="F201" i="8"/>
  <c r="J201" i="8" s="1"/>
  <c r="P201" i="1"/>
  <c r="F189" i="8"/>
  <c r="J189" i="8" s="1"/>
  <c r="P189" i="1"/>
  <c r="L189" i="1"/>
  <c r="F33" i="8"/>
  <c r="J33" i="8" s="1"/>
  <c r="P33" i="1"/>
  <c r="L33" i="1"/>
  <c r="P210" i="1"/>
  <c r="L210" i="1"/>
  <c r="F210" i="8"/>
  <c r="J210" i="8" s="1"/>
  <c r="F256" i="8"/>
  <c r="J256" i="8" s="1"/>
  <c r="P256" i="1"/>
  <c r="L256" i="1"/>
  <c r="L209" i="1"/>
  <c r="F209" i="8"/>
  <c r="J209" i="8" s="1"/>
  <c r="P209" i="1"/>
  <c r="P207" i="1"/>
  <c r="F207" i="8"/>
  <c r="J207" i="8" s="1"/>
  <c r="L207" i="1"/>
  <c r="L57" i="1"/>
  <c r="F57" i="8"/>
  <c r="J57" i="8" s="1"/>
  <c r="P57" i="1"/>
  <c r="P20" i="1"/>
  <c r="L20" i="1"/>
  <c r="F20" i="8"/>
  <c r="J20" i="8" s="1"/>
  <c r="P219" i="1"/>
  <c r="F219" i="8"/>
  <c r="J219" i="8" s="1"/>
  <c r="L219" i="1"/>
  <c r="P176" i="1"/>
  <c r="F176" i="8"/>
  <c r="J176" i="8" s="1"/>
  <c r="L176" i="1"/>
  <c r="P87" i="1"/>
  <c r="L87" i="1"/>
  <c r="F87" i="8"/>
  <c r="J87" i="8" s="1"/>
  <c r="P129" i="1"/>
  <c r="F129" i="8"/>
  <c r="J129" i="8" s="1"/>
  <c r="L129" i="1"/>
  <c r="F169" i="8"/>
  <c r="J169" i="8" s="1"/>
  <c r="L169" i="1"/>
  <c r="P169" i="1"/>
  <c r="P120" i="1"/>
  <c r="F120" i="8"/>
  <c r="J120" i="8" s="1"/>
  <c r="L120" i="1"/>
  <c r="F185" i="8"/>
  <c r="J185" i="8" s="1"/>
  <c r="L185" i="1"/>
  <c r="P185" i="1"/>
  <c r="L51" i="1"/>
  <c r="F51" i="8"/>
  <c r="J51" i="8" s="1"/>
  <c r="P51" i="1"/>
  <c r="L106" i="1"/>
  <c r="F106" i="8"/>
  <c r="J106" i="8" s="1"/>
  <c r="P106" i="1"/>
  <c r="L205" i="1"/>
  <c r="F205" i="8"/>
  <c r="J205" i="8" s="1"/>
  <c r="P205" i="1"/>
  <c r="L159" i="1"/>
  <c r="F159" i="8"/>
  <c r="J159" i="8" s="1"/>
  <c r="P159" i="1"/>
  <c r="P128" i="1"/>
  <c r="L128" i="1"/>
  <c r="F128" i="8"/>
  <c r="J128" i="8" s="1"/>
  <c r="P109" i="1"/>
  <c r="L109" i="1"/>
  <c r="F109" i="8"/>
  <c r="J109" i="8" s="1"/>
  <c r="P108" i="1"/>
  <c r="F108" i="8"/>
  <c r="J108" i="8" s="1"/>
  <c r="L108" i="1"/>
  <c r="F100" i="8"/>
  <c r="J100" i="8" s="1"/>
  <c r="P100" i="1"/>
  <c r="L100" i="1"/>
  <c r="L118" i="1"/>
  <c r="F118" i="8"/>
  <c r="J118" i="8" s="1"/>
  <c r="P118" i="1"/>
  <c r="L30" i="1"/>
  <c r="F30" i="8"/>
  <c r="J30" i="8" s="1"/>
  <c r="P30" i="1"/>
  <c r="P184" i="1"/>
  <c r="F184" i="8"/>
  <c r="J184" i="8" s="1"/>
  <c r="L184" i="1"/>
  <c r="L122" i="1"/>
  <c r="P122" i="1"/>
  <c r="F122" i="8"/>
  <c r="J122" i="8" s="1"/>
  <c r="L27" i="1"/>
  <c r="F27" i="8"/>
  <c r="J27" i="8" s="1"/>
  <c r="P27" i="1"/>
  <c r="P202" i="1"/>
  <c r="F202" i="8"/>
  <c r="J202" i="8" s="1"/>
  <c r="L202" i="1"/>
  <c r="L46" i="1"/>
  <c r="F46" i="8"/>
  <c r="J46" i="8" s="1"/>
  <c r="P46" i="1"/>
  <c r="F127" i="8"/>
  <c r="J127" i="8" s="1"/>
  <c r="L127" i="1"/>
  <c r="P127" i="1"/>
  <c r="L78" i="1"/>
  <c r="P78" i="1"/>
  <c r="F78" i="8"/>
  <c r="J78" i="8" s="1"/>
  <c r="F153" i="8"/>
  <c r="J153" i="8" s="1"/>
  <c r="P153" i="1"/>
  <c r="L153" i="1"/>
  <c r="L217" i="1"/>
  <c r="F217" i="8"/>
  <c r="J217" i="8" s="1"/>
  <c r="P217" i="1"/>
  <c r="F25" i="8"/>
  <c r="J25" i="8" s="1"/>
  <c r="P25" i="1"/>
  <c r="L25" i="1"/>
  <c r="F73" i="8"/>
  <c r="J73" i="8" s="1"/>
  <c r="L73" i="1"/>
  <c r="P73" i="1"/>
  <c r="L195" i="1"/>
  <c r="P195" i="1"/>
  <c r="F195" i="8"/>
  <c r="J195" i="8" s="1"/>
  <c r="L259" i="1"/>
  <c r="F259" i="8"/>
  <c r="J259" i="8" s="1"/>
  <c r="P259" i="1"/>
  <c r="P98" i="1"/>
  <c r="L98" i="1"/>
  <c r="F98" i="8"/>
  <c r="J98" i="8" s="1"/>
  <c r="Z137" i="7"/>
  <c r="Z232" i="7"/>
  <c r="Z247" i="7"/>
  <c r="Z171" i="7"/>
  <c r="Z251" i="7"/>
  <c r="Z32" i="7"/>
  <c r="F237" i="8"/>
  <c r="J237" i="8" s="1"/>
  <c r="P237" i="1"/>
  <c r="L237" i="1"/>
  <c r="AB143" i="7"/>
  <c r="X265" i="7"/>
  <c r="AB265" i="7" s="1"/>
  <c r="F238" i="8"/>
  <c r="J238" i="8" s="1"/>
  <c r="P238" i="1"/>
  <c r="L238" i="1"/>
  <c r="F111" i="8"/>
  <c r="J111" i="8" s="1"/>
  <c r="P111" i="1"/>
  <c r="L111" i="1"/>
  <c r="F48" i="8"/>
  <c r="J48" i="8" s="1"/>
  <c r="P48" i="1"/>
  <c r="L48" i="1"/>
  <c r="L167" i="1"/>
  <c r="P167" i="1"/>
  <c r="F167" i="8"/>
  <c r="J167" i="8" s="1"/>
  <c r="F144" i="8"/>
  <c r="J144" i="8" s="1"/>
  <c r="P144" i="1"/>
  <c r="L144" i="1"/>
  <c r="L242" i="1"/>
  <c r="F242" i="8"/>
  <c r="J242" i="8" s="1"/>
  <c r="P242" i="1"/>
  <c r="L42" i="1"/>
  <c r="F42" i="8"/>
  <c r="J42" i="8" s="1"/>
  <c r="P42" i="1"/>
  <c r="P79" i="1"/>
  <c r="L79" i="1"/>
  <c r="F79" i="8"/>
  <c r="J79" i="8" s="1"/>
  <c r="P227" i="1"/>
  <c r="F227" i="8"/>
  <c r="J227" i="8" s="1"/>
  <c r="L227" i="1"/>
  <c r="F232" i="8"/>
  <c r="J232" i="8" s="1"/>
  <c r="P232" i="1"/>
  <c r="L232" i="1"/>
  <c r="F76" i="8"/>
  <c r="J76" i="8" s="1"/>
  <c r="P76" i="1"/>
  <c r="L76" i="1"/>
  <c r="F7" i="8"/>
  <c r="J7" i="8" s="1"/>
  <c r="P7" i="1"/>
  <c r="L7" i="1"/>
  <c r="P215" i="1"/>
  <c r="F215" i="8"/>
  <c r="J215" i="8" s="1"/>
  <c r="L215" i="1"/>
  <c r="F12" i="8"/>
  <c r="J12" i="8" s="1"/>
  <c r="P12" i="1"/>
  <c r="L12" i="1"/>
  <c r="L39" i="1"/>
  <c r="F39" i="8"/>
  <c r="J39" i="8" s="1"/>
  <c r="P39" i="1"/>
  <c r="F224" i="8"/>
  <c r="J224" i="8" s="1"/>
  <c r="L224" i="1"/>
  <c r="P224" i="1"/>
  <c r="L234" i="1"/>
  <c r="F234" i="8"/>
  <c r="J234" i="8" s="1"/>
  <c r="P234" i="1"/>
  <c r="L174" i="1"/>
  <c r="P174" i="1"/>
  <c r="F174" i="8"/>
  <c r="J174" i="8" s="1"/>
  <c r="L239" i="1"/>
  <c r="F239" i="8"/>
  <c r="J239" i="8" s="1"/>
  <c r="P239" i="1"/>
  <c r="F177" i="8"/>
  <c r="J177" i="8" s="1"/>
  <c r="L177" i="1"/>
  <c r="P177" i="1"/>
  <c r="F258" i="8"/>
  <c r="J258" i="8" s="1"/>
  <c r="L258" i="1"/>
  <c r="P258" i="1"/>
  <c r="P175" i="1"/>
  <c r="F175" i="8"/>
  <c r="J175" i="8" s="1"/>
  <c r="L175" i="1"/>
  <c r="P114" i="1"/>
  <c r="L114" i="1"/>
  <c r="F114" i="8"/>
  <c r="J114" i="8" s="1"/>
  <c r="L170" i="1"/>
  <c r="F170" i="8"/>
  <c r="J170" i="8" s="1"/>
  <c r="P170" i="1"/>
  <c r="P146" i="1"/>
  <c r="F146" i="8"/>
  <c r="J146" i="8" s="1"/>
  <c r="L146" i="1"/>
  <c r="L186" i="1"/>
  <c r="P186" i="1"/>
  <c r="F186" i="8"/>
  <c r="J186" i="8" s="1"/>
  <c r="L19" i="1"/>
  <c r="P19" i="1"/>
  <c r="F19" i="8"/>
  <c r="J19" i="8" s="1"/>
  <c r="F261" i="8"/>
  <c r="J261" i="8" s="1"/>
  <c r="P261" i="1"/>
  <c r="L261" i="1"/>
  <c r="F220" i="8"/>
  <c r="J220" i="8" s="1"/>
  <c r="L220" i="1"/>
  <c r="P220" i="1"/>
  <c r="L166" i="1"/>
  <c r="F166" i="8"/>
  <c r="J166" i="8" s="1"/>
  <c r="P166" i="1"/>
  <c r="P71" i="1"/>
  <c r="F71" i="8"/>
  <c r="J71" i="8" s="1"/>
  <c r="L71" i="1"/>
  <c r="P117" i="1"/>
  <c r="L117" i="1"/>
  <c r="F117" i="8"/>
  <c r="J117" i="8" s="1"/>
  <c r="F85" i="8"/>
  <c r="J85" i="8" s="1"/>
  <c r="P85" i="1"/>
  <c r="L85" i="1"/>
  <c r="P103" i="1"/>
  <c r="L103" i="1"/>
  <c r="F103" i="8"/>
  <c r="J103" i="8" s="1"/>
  <c r="P214" i="1"/>
  <c r="F214" i="8"/>
  <c r="J214" i="8" s="1"/>
  <c r="L214" i="1"/>
  <c r="F84" i="8"/>
  <c r="J84" i="8" s="1"/>
  <c r="P84" i="1"/>
  <c r="L84" i="1"/>
  <c r="P47" i="1"/>
  <c r="L47" i="1"/>
  <c r="F47" i="8"/>
  <c r="J47" i="8" s="1"/>
  <c r="F69" i="8"/>
  <c r="J69" i="8" s="1"/>
  <c r="L69" i="1"/>
  <c r="P69" i="1"/>
  <c r="L86" i="1"/>
  <c r="P86" i="1"/>
  <c r="F86" i="8"/>
  <c r="J86" i="8" s="1"/>
  <c r="F55" i="8"/>
  <c r="J55" i="8" s="1"/>
  <c r="P55" i="1"/>
  <c r="L55" i="1"/>
  <c r="L264" i="1"/>
  <c r="F264" i="8"/>
  <c r="J264" i="8" s="1"/>
  <c r="P264" i="1"/>
  <c r="F135" i="8"/>
  <c r="J135" i="8" s="1"/>
  <c r="L135" i="1"/>
  <c r="P135" i="1"/>
  <c r="P165" i="1"/>
  <c r="F165" i="8"/>
  <c r="J165" i="8" s="1"/>
  <c r="L165" i="1"/>
  <c r="L213" i="1"/>
  <c r="P213" i="1"/>
  <c r="F213" i="8"/>
  <c r="J213" i="8" s="1"/>
  <c r="F49" i="8"/>
  <c r="J49" i="8" s="1"/>
  <c r="P49" i="1"/>
  <c r="L49" i="1"/>
  <c r="F158" i="8"/>
  <c r="J158" i="8" s="1"/>
  <c r="P158" i="1"/>
  <c r="L158" i="1"/>
  <c r="P172" i="1"/>
  <c r="F172" i="8"/>
  <c r="J172" i="8" s="1"/>
  <c r="L172" i="1"/>
  <c r="F68" i="8"/>
  <c r="J68" i="8" s="1"/>
  <c r="P68" i="1"/>
  <c r="L68" i="1"/>
  <c r="F63" i="8"/>
  <c r="J63" i="8" s="1"/>
  <c r="P63" i="1"/>
  <c r="L63" i="1"/>
  <c r="F93" i="8"/>
  <c r="J93" i="8" s="1"/>
  <c r="P93" i="1"/>
  <c r="L93" i="1"/>
  <c r="L23" i="1"/>
  <c r="F23" i="8"/>
  <c r="J23" i="8" s="1"/>
  <c r="P23" i="1"/>
  <c r="P230" i="1"/>
  <c r="L230" i="1"/>
  <c r="F230" i="8"/>
  <c r="J230" i="8" s="1"/>
  <c r="P164" i="1"/>
  <c r="F164" i="8"/>
  <c r="J164" i="8" s="1"/>
  <c r="L164" i="1"/>
  <c r="P250" i="1"/>
  <c r="L250" i="1"/>
  <c r="F250" i="8"/>
  <c r="J250" i="8" s="1"/>
  <c r="L178" i="1"/>
  <c r="F178" i="8"/>
  <c r="J178" i="8" s="1"/>
  <c r="P178" i="1"/>
  <c r="P116" i="1"/>
  <c r="L116" i="1"/>
  <c r="F116" i="8"/>
  <c r="J116" i="8" s="1"/>
  <c r="L97" i="1"/>
  <c r="F97" i="8"/>
  <c r="J97" i="8" s="1"/>
  <c r="P97" i="1"/>
  <c r="F52" i="8"/>
  <c r="J52" i="8" s="1"/>
  <c r="P52" i="1"/>
  <c r="L52" i="1"/>
  <c r="L229" i="1"/>
  <c r="P229" i="1"/>
  <c r="F229" i="8"/>
  <c r="J229" i="8" s="1"/>
  <c r="F123" i="8"/>
  <c r="J123" i="8" s="1"/>
  <c r="L123" i="1"/>
  <c r="P123" i="1"/>
  <c r="P262" i="1"/>
  <c r="L262" i="1"/>
  <c r="F262" i="8"/>
  <c r="J262" i="8" s="1"/>
  <c r="F88" i="8"/>
  <c r="J88" i="8" s="1"/>
  <c r="L88" i="1"/>
  <c r="P88" i="1"/>
  <c r="P231" i="1"/>
  <c r="F231" i="8"/>
  <c r="J231" i="8" s="1"/>
  <c r="L231" i="1"/>
  <c r="Z157" i="7"/>
  <c r="Z115" i="7"/>
  <c r="Z134" i="7"/>
  <c r="Z146" i="7"/>
  <c r="Z150" i="7"/>
  <c r="Z19" i="7"/>
  <c r="Z219" i="7"/>
  <c r="Z176" i="7"/>
  <c r="Z129" i="7"/>
  <c r="Z102" i="7"/>
  <c r="Z169" i="7"/>
  <c r="Z120" i="7"/>
  <c r="Z124" i="7"/>
  <c r="Z185" i="7"/>
  <c r="Z51" i="7"/>
  <c r="Z231" i="7"/>
  <c r="Z15" i="7"/>
  <c r="Z156" i="7"/>
  <c r="Z246" i="7"/>
  <c r="Z163" i="7"/>
  <c r="Z263" i="7"/>
  <c r="Z42" i="7"/>
  <c r="Z148" i="7"/>
  <c r="Z183" i="7"/>
  <c r="Z237" i="7"/>
  <c r="Z108" i="7"/>
  <c r="Z125" i="7"/>
  <c r="Z8" i="7"/>
  <c r="Z30" i="7"/>
  <c r="Z90" i="7"/>
  <c r="Z122" i="7"/>
  <c r="Z21" i="7"/>
  <c r="Z136" i="7"/>
  <c r="Z202" i="7"/>
  <c r="Z127" i="7"/>
  <c r="Z218" i="7"/>
  <c r="Z101" i="7"/>
  <c r="Z132" i="7"/>
  <c r="Z24" i="7"/>
  <c r="Z52" i="7"/>
  <c r="Z262" i="7"/>
  <c r="Z233" i="7"/>
  <c r="Z239" i="7"/>
  <c r="Z259" i="7"/>
  <c r="Z88" i="7"/>
  <c r="Z28" i="7"/>
  <c r="Z36" i="7"/>
  <c r="Z181" i="7"/>
  <c r="Z53" i="7"/>
  <c r="Z106" i="7"/>
  <c r="Z80" i="7"/>
  <c r="Z229" i="7"/>
  <c r="Z205" i="7"/>
  <c r="Z72" i="7"/>
  <c r="Z67" i="7"/>
  <c r="Z195" i="7"/>
  <c r="Z104" i="7"/>
  <c r="Z159" i="7"/>
  <c r="Z243" i="7"/>
  <c r="Z174" i="7"/>
  <c r="Z261" i="7"/>
  <c r="Z62" i="7"/>
  <c r="Z34" i="7"/>
  <c r="Z180" i="7"/>
  <c r="Z249" i="7"/>
  <c r="Z54" i="7"/>
  <c r="Z215" i="7"/>
  <c r="F228" i="8"/>
  <c r="J228" i="8" s="1"/>
  <c r="P228" i="1"/>
  <c r="L228" i="1"/>
  <c r="P203" i="1"/>
  <c r="F203" i="8"/>
  <c r="J203" i="8" s="1"/>
  <c r="L203" i="1"/>
  <c r="P62" i="1"/>
  <c r="L62" i="1"/>
  <c r="F62" i="8"/>
  <c r="J62" i="8" s="1"/>
  <c r="L34" i="1"/>
  <c r="F34" i="8"/>
  <c r="J34" i="8" s="1"/>
  <c r="P34" i="1"/>
  <c r="L198" i="1"/>
  <c r="P198" i="1"/>
  <c r="F198" i="8"/>
  <c r="J198" i="8" s="1"/>
  <c r="P180" i="1"/>
  <c r="F180" i="8"/>
  <c r="J180" i="8" s="1"/>
  <c r="L180" i="1"/>
  <c r="P75" i="1"/>
  <c r="F75" i="8"/>
  <c r="J75" i="8" s="1"/>
  <c r="L75" i="1"/>
  <c r="F241" i="8"/>
  <c r="J241" i="8" s="1"/>
  <c r="P241" i="1"/>
  <c r="L241" i="1"/>
  <c r="P54" i="1"/>
  <c r="F54" i="8"/>
  <c r="J54" i="8" s="1"/>
  <c r="L54" i="1"/>
  <c r="P66" i="1"/>
  <c r="F66" i="8"/>
  <c r="J66" i="8" s="1"/>
  <c r="L66" i="1"/>
  <c r="F181" i="8"/>
  <c r="J181" i="8" s="1"/>
  <c r="P181" i="1"/>
  <c r="L181" i="1"/>
  <c r="L247" i="1"/>
  <c r="F247" i="8"/>
  <c r="J247" i="8" s="1"/>
  <c r="P247" i="1"/>
  <c r="P171" i="1"/>
  <c r="L171" i="1"/>
  <c r="F171" i="8"/>
  <c r="J171" i="8" s="1"/>
  <c r="L251" i="1"/>
  <c r="F251" i="8"/>
  <c r="J251" i="8" s="1"/>
  <c r="P251" i="1"/>
  <c r="L187" i="1"/>
  <c r="P187" i="1"/>
  <c r="F187" i="8"/>
  <c r="J187" i="8" s="1"/>
  <c r="F32" i="8"/>
  <c r="J32" i="8" s="1"/>
  <c r="P32" i="1"/>
  <c r="L32" i="1"/>
  <c r="L53" i="1"/>
  <c r="F53" i="8"/>
  <c r="J53" i="8" s="1"/>
  <c r="P53" i="1"/>
  <c r="J5" i="1"/>
  <c r="D5" i="8"/>
  <c r="S5" i="1"/>
  <c r="F245" i="8"/>
  <c r="J245" i="8" s="1"/>
  <c r="P245" i="1"/>
  <c r="L245" i="1"/>
  <c r="L155" i="1"/>
  <c r="F155" i="8"/>
  <c r="J155" i="8" s="1"/>
  <c r="P155" i="1"/>
  <c r="F104" i="8"/>
  <c r="J104" i="8" s="1"/>
  <c r="L104" i="1"/>
  <c r="P104" i="1"/>
  <c r="F204" i="8"/>
  <c r="J204" i="8" s="1"/>
  <c r="L204" i="1"/>
  <c r="P204" i="1"/>
  <c r="L240" i="1"/>
  <c r="F240" i="8"/>
  <c r="J240" i="8" s="1"/>
  <c r="P240" i="1"/>
  <c r="L151" i="1"/>
  <c r="F151" i="8"/>
  <c r="J151" i="8" s="1"/>
  <c r="P151" i="1"/>
  <c r="F140" i="8"/>
  <c r="J140" i="8" s="1"/>
  <c r="L140" i="1"/>
  <c r="P140" i="1"/>
  <c r="F115" i="8"/>
  <c r="J115" i="8" s="1"/>
  <c r="L115" i="1"/>
  <c r="P115" i="1"/>
  <c r="P95" i="1"/>
  <c r="L95" i="1"/>
  <c r="F95" i="8"/>
  <c r="J95" i="8" s="1"/>
  <c r="L252" i="1"/>
  <c r="F252" i="8"/>
  <c r="J252" i="8" s="1"/>
  <c r="P252" i="1"/>
  <c r="F77" i="8"/>
  <c r="J77" i="8" s="1"/>
  <c r="L77" i="1"/>
  <c r="P77" i="1"/>
  <c r="F92" i="8"/>
  <c r="J92" i="8" s="1"/>
  <c r="P92" i="1"/>
  <c r="L92" i="1"/>
  <c r="P211" i="1"/>
  <c r="F211" i="8"/>
  <c r="J211" i="8" s="1"/>
  <c r="L211" i="1"/>
  <c r="F17" i="8"/>
  <c r="J17" i="8" s="1"/>
  <c r="P17" i="1"/>
  <c r="L17" i="1"/>
  <c r="F212" i="8"/>
  <c r="J212" i="8" s="1"/>
  <c r="L212" i="1"/>
  <c r="P212" i="1"/>
  <c r="L222" i="1"/>
  <c r="P222" i="1"/>
  <c r="F222" i="8"/>
  <c r="J222" i="8" s="1"/>
  <c r="L182" i="1"/>
  <c r="F182" i="8"/>
  <c r="J182" i="8" s="1"/>
  <c r="P182" i="1"/>
  <c r="L221" i="1"/>
  <c r="P221" i="1"/>
  <c r="F221" i="8"/>
  <c r="J221" i="8" s="1"/>
  <c r="F102" i="8"/>
  <c r="J102" i="8" s="1"/>
  <c r="L102" i="1"/>
  <c r="P102" i="1"/>
  <c r="P91" i="1"/>
  <c r="L91" i="1"/>
  <c r="F91" i="8"/>
  <c r="J91" i="8" s="1"/>
  <c r="P124" i="1"/>
  <c r="L124" i="1"/>
  <c r="F124" i="8"/>
  <c r="J124" i="8" s="1"/>
  <c r="F41" i="8"/>
  <c r="J41" i="8" s="1"/>
  <c r="P41" i="1"/>
  <c r="L41" i="1"/>
  <c r="F29" i="8"/>
  <c r="J29" i="8" s="1"/>
  <c r="P29" i="1"/>
  <c r="L29" i="1"/>
  <c r="F81" i="8"/>
  <c r="J81" i="8" s="1"/>
  <c r="P81" i="1"/>
  <c r="L81" i="1"/>
  <c r="F80" i="8"/>
  <c r="J80" i="8" s="1"/>
  <c r="P80" i="1"/>
  <c r="L80" i="1"/>
  <c r="F173" i="8"/>
  <c r="J173" i="8" s="1"/>
  <c r="P173" i="1"/>
  <c r="L173" i="1"/>
  <c r="L31" i="1"/>
  <c r="F31" i="8"/>
  <c r="J31" i="8" s="1"/>
  <c r="P31" i="1"/>
  <c r="L233" i="1"/>
  <c r="F233" i="8"/>
  <c r="J233" i="8" s="1"/>
  <c r="P233" i="1"/>
  <c r="L255" i="1"/>
  <c r="F255" i="8"/>
  <c r="J255" i="8" s="1"/>
  <c r="P255" i="1"/>
  <c r="P28" i="1"/>
  <c r="L28" i="1"/>
  <c r="F28" i="8"/>
  <c r="J28" i="8" s="1"/>
  <c r="F147" i="8"/>
  <c r="J147" i="8" s="1"/>
  <c r="L147" i="1"/>
  <c r="P147" i="1"/>
  <c r="P125" i="1"/>
  <c r="F125" i="8"/>
  <c r="J125" i="8" s="1"/>
  <c r="L125" i="1"/>
  <c r="F8" i="8"/>
  <c r="J8" i="8" s="1"/>
  <c r="P8" i="1"/>
  <c r="L8" i="1"/>
  <c r="L13" i="1"/>
  <c r="P13" i="1"/>
  <c r="F13" i="8"/>
  <c r="J13" i="8" s="1"/>
  <c r="P90" i="1"/>
  <c r="L90" i="1"/>
  <c r="F90" i="8"/>
  <c r="J90" i="8" s="1"/>
  <c r="F65" i="8"/>
  <c r="J65" i="8" s="1"/>
  <c r="P65" i="1"/>
  <c r="L65" i="1"/>
  <c r="P188" i="1"/>
  <c r="F188" i="8"/>
  <c r="J188" i="8" s="1"/>
  <c r="L188" i="1"/>
  <c r="F21" i="8"/>
  <c r="J21" i="8" s="1"/>
  <c r="P21" i="1"/>
  <c r="L21" i="1"/>
  <c r="L38" i="1"/>
  <c r="F38" i="8"/>
  <c r="J38" i="8" s="1"/>
  <c r="P38" i="1"/>
  <c r="F136" i="8"/>
  <c r="J136" i="8" s="1"/>
  <c r="P136" i="1"/>
  <c r="L136" i="1"/>
  <c r="P112" i="1"/>
  <c r="L112" i="1"/>
  <c r="F112" i="8"/>
  <c r="J112" i="8" s="1"/>
  <c r="P113" i="1"/>
  <c r="F113" i="8"/>
  <c r="J113" i="8" s="1"/>
  <c r="L113" i="1"/>
  <c r="P218" i="1"/>
  <c r="L218" i="1"/>
  <c r="F218" i="8"/>
  <c r="J218" i="8" s="1"/>
  <c r="L260" i="1"/>
  <c r="F260" i="8"/>
  <c r="J260" i="8" s="1"/>
  <c r="P260" i="1"/>
  <c r="L206" i="1"/>
  <c r="P206" i="1"/>
  <c r="F206" i="8"/>
  <c r="J206" i="8" s="1"/>
  <c r="F40" i="8"/>
  <c r="J40" i="8" s="1"/>
  <c r="P40" i="1"/>
  <c r="L40" i="1"/>
  <c r="F22" i="8"/>
  <c r="J22" i="8" s="1"/>
  <c r="L22" i="1"/>
  <c r="P22" i="1"/>
  <c r="F257" i="8"/>
  <c r="J257" i="8" s="1"/>
  <c r="P257" i="1"/>
  <c r="L257" i="1"/>
  <c r="P161" i="1"/>
  <c r="F161" i="8"/>
  <c r="J161" i="8" s="1"/>
  <c r="L161" i="1"/>
  <c r="P99" i="1"/>
  <c r="F99" i="8"/>
  <c r="J99" i="8" s="1"/>
  <c r="L99" i="1"/>
  <c r="P35" i="1"/>
  <c r="F35" i="8"/>
  <c r="J35" i="8" s="1"/>
  <c r="L35" i="1"/>
  <c r="F59" i="8"/>
  <c r="J59" i="8" s="1"/>
  <c r="P59" i="1"/>
  <c r="L59" i="1"/>
  <c r="Z258" i="7"/>
  <c r="Z95" i="7"/>
  <c r="Z210" i="7"/>
  <c r="Z209" i="7"/>
  <c r="Z92" i="7"/>
  <c r="Z17" i="7"/>
  <c r="Z20" i="7"/>
  <c r="Z166" i="7"/>
  <c r="Z71" i="7"/>
  <c r="Z190" i="7"/>
  <c r="Z103" i="7"/>
  <c r="Z214" i="7"/>
  <c r="Z84" i="7"/>
  <c r="Z44" i="7"/>
  <c r="Z10" i="7"/>
  <c r="Z255" i="7"/>
  <c r="Z130" i="7"/>
  <c r="Z59" i="7"/>
  <c r="Z37" i="7"/>
  <c r="S267" i="1" l="1"/>
  <c r="J265" i="1"/>
  <c r="L265" i="1" s="1"/>
  <c r="L143" i="1"/>
  <c r="P143" i="1"/>
  <c r="P265" i="1" s="1"/>
  <c r="F143" i="8"/>
  <c r="J143" i="8" s="1"/>
  <c r="D267" i="8"/>
  <c r="X267" i="7"/>
  <c r="Z265" i="7"/>
  <c r="Z267" i="7" s="1"/>
  <c r="L5" i="1"/>
  <c r="P5" i="1"/>
  <c r="F5" i="8"/>
  <c r="J5" i="8" s="1"/>
  <c r="J267" i="1" l="1"/>
  <c r="P267" i="1"/>
  <c r="H265" i="8"/>
  <c r="F265" i="8"/>
  <c r="F267" i="8" s="1"/>
  <c r="H267" i="8" l="1"/>
  <c r="L267" i="1"/>
  <c r="J265" i="8"/>
  <c r="H272" i="8" l="1"/>
  <c r="J272" i="8" s="1"/>
  <c r="H270" i="8"/>
  <c r="H271" i="8"/>
  <c r="J271" i="8" s="1"/>
  <c r="H273" i="8"/>
  <c r="J273" i="8" s="1"/>
  <c r="J267" i="8"/>
  <c r="H275" i="8" l="1"/>
  <c r="J270" i="8"/>
  <c r="J275" i="8" s="1"/>
</calcChain>
</file>

<file path=xl/comments1.xml><?xml version="1.0" encoding="utf-8"?>
<comments xmlns="http://schemas.openxmlformats.org/spreadsheetml/2006/main">
  <authors>
    <author>Lori Shaw</author>
    <author>Stuart Cargile</author>
    <author>SBC1</author>
  </authors>
  <commentList>
    <comment ref="H44" authorId="0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$345,381.19 for A320 TWC and $165,364.83 for A538 DARS</t>
        </r>
      </text>
    </comment>
    <comment ref="A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H95" authorId="0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A320 TWC paid $165,364.83 and A529 HHSC paid $111,669.95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A529 HHSC paid $676,433.05</t>
        </r>
      </text>
    </comment>
    <comment ref="A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C63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corrected payroll report in September</t>
        </r>
      </text>
    </comment>
    <comment ref="A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2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117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</t>
        </r>
      </text>
    </comment>
    <comment ref="A146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<sst xmlns="http://schemas.openxmlformats.org/spreadsheetml/2006/main" count="3659" uniqueCount="590">
  <si>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</si>
  <si>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</si>
  <si>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</si>
  <si>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</si>
  <si>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</si>
  <si>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</si>
  <si>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</si>
  <si>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</si>
  <si>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</si>
  <si>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</si>
  <si>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</si>
  <si>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</si>
  <si>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</si>
  <si>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</si>
  <si>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</si>
  <si>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</si>
  <si>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</si>
  <si>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</si>
  <si>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</si>
  <si>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</si>
  <si>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</si>
  <si>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</si>
  <si>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</si>
  <si>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</si>
  <si>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</si>
  <si>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</si>
  <si>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</si>
  <si>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</si>
  <si>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</si>
  <si>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</si>
  <si>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</si>
  <si>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</si>
  <si>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</si>
  <si>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</si>
  <si>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</si>
  <si>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</si>
  <si>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</si>
  <si>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</si>
  <si>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</si>
  <si>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</si>
  <si>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</si>
  <si>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</si>
  <si>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</si>
  <si>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</si>
  <si>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</si>
  <si>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</si>
  <si>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</si>
  <si>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</si>
  <si>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</si>
  <si>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</si>
  <si>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</si>
  <si>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</si>
  <si>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</si>
  <si>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</si>
  <si>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</si>
  <si>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</si>
  <si>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</si>
  <si>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</si>
  <si>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</si>
  <si>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</si>
  <si>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</si>
  <si>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</si>
  <si>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</si>
  <si>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</si>
  <si>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</si>
  <si>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</si>
  <si>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</si>
  <si>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</si>
  <si>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</si>
  <si>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</si>
  <si>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</si>
  <si>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</si>
  <si>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</si>
  <si>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</si>
  <si>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</si>
  <si>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</si>
  <si>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</si>
  <si>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</si>
  <si>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</si>
  <si>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</si>
  <si>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</si>
  <si>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</si>
  <si>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</si>
  <si>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</si>
  <si>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</si>
  <si>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</si>
  <si>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</si>
  <si>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</si>
  <si>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</si>
  <si>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</si>
  <si>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</si>
  <si>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</si>
  <si>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</si>
  <si>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</si>
  <si>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</si>
  <si>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</si>
  <si>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</si>
  <si>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</si>
  <si>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</si>
  <si>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</si>
  <si>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</si>
  <si>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</si>
  <si>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</si>
  <si>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</si>
  <si>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</si>
  <si>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</si>
  <si>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</si>
  <si>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</si>
  <si>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</si>
  <si>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</si>
  <si>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</si>
  <si>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</si>
  <si>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</si>
  <si>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</si>
  <si>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</si>
  <si>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</si>
  <si>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</si>
  <si>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</si>
  <si>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</si>
  <si>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</si>
  <si>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</si>
  <si>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</si>
  <si>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</si>
  <si>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</si>
  <si>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</si>
  <si>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</si>
  <si>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</si>
  <si>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</si>
  <si>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</si>
  <si>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</si>
  <si>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</si>
  <si>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</si>
  <si>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</si>
  <si>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</si>
  <si>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</si>
  <si>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</si>
  <si>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</si>
  <si>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</si>
  <si>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</si>
  <si>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</si>
  <si>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</si>
  <si>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</si>
  <si>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</si>
  <si>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</si>
  <si>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</si>
  <si>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</si>
  <si>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</si>
  <si>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</si>
  <si>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</si>
  <si>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</si>
  <si>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</si>
  <si>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</si>
  <si>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</si>
  <si>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</si>
  <si>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</si>
  <si>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</si>
  <si>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</si>
  <si>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</si>
  <si>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</si>
  <si>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</si>
  <si>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</si>
  <si>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</si>
  <si>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</si>
  <si>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</si>
  <si>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</si>
  <si>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</si>
  <si>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</si>
  <si>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</si>
  <si>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</si>
  <si>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</si>
  <si>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</si>
  <si>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</si>
  <si>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</si>
  <si>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</si>
  <si>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</si>
  <si>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</si>
  <si>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</si>
  <si>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</si>
  <si>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</si>
  <si>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</si>
  <si>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</si>
  <si>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</si>
  <si>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</si>
  <si>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</si>
  <si>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</si>
  <si>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</si>
  <si>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</si>
  <si>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</si>
  <si>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</si>
  <si>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</si>
  <si>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</si>
  <si>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</si>
  <si>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</si>
  <si>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</si>
  <si>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</si>
  <si>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</si>
  <si>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</si>
  <si>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</si>
  <si>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</si>
  <si>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</si>
  <si>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</si>
  <si>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</si>
  <si>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</si>
  <si>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</si>
  <si>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</si>
  <si>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</si>
  <si>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</si>
  <si>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</si>
  <si>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</si>
  <si>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</si>
  <si>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</si>
  <si>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</si>
  <si>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</si>
  <si>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</si>
  <si>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</si>
  <si>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</si>
  <si>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</si>
  <si>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</si>
  <si>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</si>
  <si>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</si>
  <si>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</si>
  <si>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</si>
  <si>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</si>
  <si>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</si>
  <si>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</si>
  <si>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</si>
  <si>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</si>
  <si>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</si>
  <si>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</si>
  <si>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</si>
  <si>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</si>
  <si>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</si>
  <si>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</si>
  <si>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</si>
  <si>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</si>
  <si>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</si>
  <si>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</si>
  <si>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</si>
  <si>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</si>
  <si>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</si>
  <si>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</si>
  <si>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</si>
  <si>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</si>
  <si>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</si>
  <si>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</si>
  <si>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</si>
  <si>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</si>
  <si>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</si>
  <si>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</si>
  <si>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</si>
  <si>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</si>
  <si>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</si>
  <si>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</si>
  <si>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</si>
  <si>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</si>
  <si>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</si>
  <si>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</si>
  <si>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</si>
  <si>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</si>
  <si>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</si>
  <si>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</si>
  <si>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</si>
  <si>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</si>
  <si>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</si>
  <si>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</si>
  <si>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</si>
  <si>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</si>
  <si>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</si>
  <si>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</si>
  <si>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</si>
  <si>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</si>
  <si>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</si>
  <si>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</si>
  <si>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</si>
  <si>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</si>
  <si>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</si>
  <si>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</si>
  <si>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</si>
  <si>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</si>
  <si>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</si>
  <si>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</si>
  <si>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</si>
  <si>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</si>
  <si>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</si>
  <si>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</si>
  <si>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</si>
  <si>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</si>
  <si>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</si>
  <si>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</si>
  <si>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</si>
  <si>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</si>
  <si>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</si>
  <si>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</si>
  <si>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</si>
  <si>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</si>
  <si>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</si>
  <si>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</si>
  <si>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</si>
  <si>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</si>
  <si>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</si>
  <si>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</si>
  <si>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</si>
  <si>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</si>
  <si>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</si>
  <si>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</si>
  <si>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</si>
  <si>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</si>
  <si>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</si>
  <si>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</si>
  <si>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</si>
  <si>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</si>
  <si>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</si>
  <si>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</si>
  <si>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</si>
  <si>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</si>
  <si>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</si>
  <si>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</si>
  <si>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</si>
  <si>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</si>
  <si>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</si>
  <si>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</si>
  <si>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</si>
  <si>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</si>
  <si>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</si>
  <si>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</si>
  <si>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</si>
  <si>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</si>
  <si>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</si>
  <si>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</si>
  <si>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</si>
  <si>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</si>
  <si>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</si>
  <si>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</si>
  <si>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</si>
  <si>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</si>
  <si>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</si>
  <si>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</si>
  <si>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</si>
  <si>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</si>
  <si>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</si>
  <si>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</si>
  <si>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</si>
  <si>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</si>
  <si>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</si>
  <si>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</si>
  <si>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</si>
  <si>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</si>
  <si>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</si>
  <si>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</si>
  <si>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</si>
  <si>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</si>
  <si>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</si>
  <si>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</si>
  <si>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</si>
  <si>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</si>
  <si>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</si>
  <si>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</si>
  <si>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</si>
  <si>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</si>
  <si>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</si>
  <si>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</si>
  <si>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</si>
  <si>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</si>
  <si>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</si>
  <si>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</si>
  <si>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</si>
  <si>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</si>
  <si>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</si>
  <si>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</si>
  <si>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</si>
  <si>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</si>
  <si>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</si>
  <si>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</si>
  <si>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</si>
  <si>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</si>
  <si>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</si>
  <si>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</si>
  <si>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</si>
  <si>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</si>
  <si>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</si>
  <si>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</si>
  <si>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</si>
  <si>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</si>
  <si>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</si>
  <si>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</si>
  <si>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</si>
  <si>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</si>
  <si>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</si>
  <si>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</si>
  <si>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</si>
  <si>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</si>
  <si>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</si>
  <si>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</si>
  <si>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</si>
  <si>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</si>
  <si>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</si>
  <si>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</si>
  <si>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</si>
  <si>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</si>
  <si>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</si>
  <si>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</si>
  <si>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</si>
  <si>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</si>
  <si>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</si>
  <si>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</si>
  <si>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</si>
  <si>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</si>
  <si>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</si>
  <si>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</si>
  <si>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</si>
  <si>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</si>
  <si>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</si>
  <si>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</si>
  <si>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</si>
  <si>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</si>
  <si>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</si>
  <si>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</si>
  <si>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</si>
  <si>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</si>
  <si>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</si>
  <si>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</si>
  <si>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</si>
  <si>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</si>
  <si>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</si>
  <si>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</si>
  <si>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</si>
  <si>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</si>
  <si>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</si>
  <si>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</si>
  <si>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</si>
  <si>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</si>
  <si>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</si>
  <si>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</si>
  <si>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</si>
  <si>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</si>
  <si>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</si>
  <si>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</si>
  <si>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</si>
  <si>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</si>
  <si>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</si>
  <si>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</si>
  <si>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</si>
  <si>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</si>
  <si>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</si>
  <si>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</si>
  <si>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</si>
  <si>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</si>
  <si>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</si>
  <si>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</si>
  <si>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</si>
  <si>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</si>
  <si>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</si>
  <si>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</si>
  <si>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</si>
  <si>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</si>
  <si>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</si>
  <si>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</si>
  <si>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</si>
  <si>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</si>
  <si>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</si>
  <si>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</si>
  <si>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</si>
  <si>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</si>
  <si>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</si>
  <si>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</si>
  <si>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</si>
  <si>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</si>
  <si>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</si>
  <si>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</si>
  <si>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</si>
  <si>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</si>
  <si>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</si>
  <si>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</si>
  <si>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</si>
  <si>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</si>
  <si>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</si>
  <si>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</si>
  <si>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</si>
  <si>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</si>
  <si>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</si>
  <si>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</si>
  <si>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</si>
  <si>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</si>
  <si>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</si>
  <si>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</si>
  <si>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</si>
  <si>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</si>
  <si>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</si>
  <si>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</si>
  <si>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</si>
  <si>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</si>
  <si>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</si>
  <si>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</si>
  <si>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</si>
  <si>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</si>
  <si>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</si>
  <si>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</si>
  <si>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</si>
  <si>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</si>
  <si>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</si>
  <si>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</si>
  <si>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</si>
  <si>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</si>
  <si>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</si>
  <si>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</si>
  <si>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</si>
  <si>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</si>
  <si>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</si>
  <si>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</si>
  <si>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</si>
  <si>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</si>
  <si>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</si>
  <si>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</si>
  <si>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</si>
  <si>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</si>
  <si>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</si>
  <si>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</si>
  <si>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</si>
  <si>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</si>
  <si>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</si>
  <si>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</si>
  <si>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</si>
  <si>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</si>
  <si>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</si>
  <si>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</si>
  <si>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</si>
  <si>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</si>
  <si>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</si>
  <si>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</si>
  <si>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</si>
  <si>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</si>
  <si>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</si>
  <si>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</si>
  <si>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</si>
  <si>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</si>
  <si>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</si>
  <si>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</si>
  <si>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</si>
  <si>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</si>
  <si>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</si>
  <si>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</si>
  <si>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</si>
  <si>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</si>
  <si>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</si>
  <si>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</si>
  <si>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</si>
  <si>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</si>
  <si>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</si>
  <si>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</si>
  <si>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</si>
  <si>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</si>
  <si>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</si>
  <si>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</si>
  <si>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</si>
  <si>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</si>
  <si>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</si>
  <si>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</si>
  <si>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</si>
  <si>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</si>
  <si>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</si>
  <si>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</si>
  <si>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</si>
  <si>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</si>
  <si>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</si>
  <si>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</si>
  <si>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</si>
  <si>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Risk Management and Workers' Comp. Administration</t>
  </si>
  <si>
    <t>2013 Avg.</t>
  </si>
  <si>
    <t>FY2013</t>
  </si>
  <si>
    <t>Texas Commission on Law Enforcement</t>
  </si>
  <si>
    <t>Texas Tech University Health Sciences Center at El Paso</t>
  </si>
  <si>
    <t>C194</t>
  </si>
  <si>
    <t>Red River</t>
  </si>
  <si>
    <t>FY2014</t>
  </si>
  <si>
    <t>2014 Avg.</t>
  </si>
  <si>
    <t>C249</t>
  </si>
  <si>
    <t>Wise</t>
  </si>
  <si>
    <t>A774</t>
  </si>
  <si>
    <t>Projected Current FY (2017) Claim Payments</t>
  </si>
  <si>
    <t>FY2015</t>
  </si>
  <si>
    <t>2015 Avg.</t>
  </si>
  <si>
    <t>?</t>
  </si>
  <si>
    <t xml:space="preserve">Initial </t>
  </si>
  <si>
    <t>FY 2017</t>
  </si>
  <si>
    <t>Initial</t>
  </si>
  <si>
    <t>Previous</t>
  </si>
  <si>
    <t>Payment</t>
  </si>
  <si>
    <t>Remaining</t>
  </si>
  <si>
    <t>FY17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</si>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</sst>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</borders>
  <cellStyleXfs count="7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3" applyNumberFormat="0" applyAlignment="0" applyProtection="0"/>
    <xf numFmtId="0" fontId="17" fillId="21" borderId="4" applyNumberFormat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3" applyNumberFormat="0" applyAlignment="0" applyProtection="0"/>
    <xf numFmtId="0" fontId="25" fillId="0" borderId="8" applyNumberFormat="0" applyFill="0" applyAlignment="0" applyProtection="0"/>
    <xf numFmtId="0" fontId="26" fillId="22" borderId="0" applyNumberFormat="0" applyBorder="0" applyAlignment="0" applyProtection="0"/>
    <xf numFmtId="0" fontId="18" fillId="0" borderId="0"/>
    <xf numFmtId="0" fontId="12" fillId="0" borderId="0"/>
    <xf numFmtId="0" fontId="27" fillId="0" borderId="0"/>
    <xf numFmtId="0" fontId="3" fillId="0" borderId="0"/>
    <xf numFmtId="0" fontId="3" fillId="23" borderId="9" applyNumberFormat="0" applyFont="0" applyAlignment="0" applyProtection="0"/>
    <xf numFmtId="0" fontId="28" fillId="20" borderId="10" applyNumberFormat="0" applyAlignment="0" applyProtection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18" fillId="0" borderId="0"/>
    <xf numFmtId="0" fontId="3" fillId="0" borderId="0"/>
    <xf numFmtId="43" fontId="34" fillId="0" borderId="0" applyFont="0" applyFill="0" applyBorder="0" applyAlignment="0" applyProtection="0"/>
    <xf numFmtId="0" fontId="33" fillId="0" borderId="0"/>
    <xf numFmtId="0" fontId="36" fillId="0" borderId="0">
      <alignment wrapText="1"/>
    </xf>
    <xf numFmtId="0" fontId="3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wrapText="1"/>
    </xf>
  </cellStyleXfs>
  <cellXfs count="95">
    <xf numFmtId="0" fontId="0" fillId="0" borderId="0" xfId="0"/>
    <xf numFmtId="0" fontId="4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164" fontId="3" fillId="0" borderId="0" xfId="2" applyNumberFormat="1"/>
    <xf numFmtId="165" fontId="0" fillId="0" borderId="0" xfId="0" applyNumberFormat="1"/>
    <xf numFmtId="4" fontId="0" fillId="0" borderId="0" xfId="0" applyNumberFormat="1"/>
    <xf numFmtId="10" fontId="3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5" fillId="0" borderId="0" xfId="0" applyFont="1" applyAlignment="1">
      <alignment horizontal="center"/>
    </xf>
    <xf numFmtId="164" fontId="3" fillId="0" borderId="2" xfId="2" applyNumberFormat="1" applyBorder="1"/>
    <xf numFmtId="10" fontId="4" fillId="0" borderId="0" xfId="2" applyNumberFormat="1" applyFont="1" applyAlignment="1">
      <alignment horizontal="center"/>
    </xf>
    <xf numFmtId="166" fontId="3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3" fillId="0" borderId="0" xfId="2" applyNumberFormat="1"/>
    <xf numFmtId="37" fontId="0" fillId="0" borderId="0" xfId="1" applyNumberFormat="1" applyFont="1"/>
    <xf numFmtId="164" fontId="3" fillId="0" borderId="1" xfId="2" applyNumberFormat="1" applyBorder="1"/>
    <xf numFmtId="4" fontId="0" fillId="0" borderId="1" xfId="0" applyNumberFormat="1" applyBorder="1"/>
    <xf numFmtId="10" fontId="3" fillId="0" borderId="1" xfId="2" applyNumberFormat="1" applyBorder="1"/>
    <xf numFmtId="37" fontId="0" fillId="0" borderId="1" xfId="1" applyNumberFormat="1" applyFont="1" applyBorder="1"/>
    <xf numFmtId="168" fontId="3" fillId="0" borderId="1" xfId="2" applyNumberFormat="1" applyBorder="1"/>
    <xf numFmtId="166" fontId="3" fillId="0" borderId="1" xfId="1" applyNumberForma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0" fillId="0" borderId="0" xfId="2" applyNumberFormat="1" applyFont="1"/>
    <xf numFmtId="10" fontId="10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39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39" fontId="3" fillId="0" borderId="0" xfId="0" applyNumberFormat="1" applyFont="1"/>
    <xf numFmtId="10" fontId="3" fillId="0" borderId="0" xfId="2" applyNumberFormat="1" applyFont="1"/>
    <xf numFmtId="37" fontId="3" fillId="0" borderId="0" xfId="1" applyNumberFormat="1" applyFont="1"/>
    <xf numFmtId="39" fontId="3" fillId="0" borderId="2" xfId="0" applyNumberFormat="1" applyFont="1" applyBorder="1"/>
    <xf numFmtId="37" fontId="3" fillId="0" borderId="2" xfId="1" applyNumberFormat="1" applyFont="1" applyBorder="1"/>
    <xf numFmtId="4" fontId="3" fillId="0" borderId="0" xfId="0" applyNumberFormat="1" applyFont="1"/>
    <xf numFmtId="164" fontId="3" fillId="0" borderId="0" xfId="0" applyNumberFormat="1" applyFont="1"/>
    <xf numFmtId="10" fontId="3" fillId="0" borderId="2" xfId="2" applyNumberFormat="1" applyFont="1" applyBorder="1"/>
    <xf numFmtId="39" fontId="3" fillId="0" borderId="1" xfId="0" applyNumberFormat="1" applyFont="1" applyBorder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164" fontId="3" fillId="0" borderId="0" xfId="2" applyNumberFormat="1"/>
    <xf numFmtId="10" fontId="3" fillId="0" borderId="0" xfId="2" applyNumberFormat="1"/>
    <xf numFmtId="164" fontId="3" fillId="0" borderId="0" xfId="2" applyNumberFormat="1" applyFont="1"/>
    <xf numFmtId="39" fontId="3" fillId="0" borderId="0" xfId="0" applyNumberFormat="1" applyFont="1" applyBorder="1"/>
    <xf numFmtId="164" fontId="3" fillId="0" borderId="1" xfId="2" applyNumberFormat="1" applyFont="1" applyBorder="1"/>
    <xf numFmtId="165" fontId="3" fillId="0" borderId="0" xfId="2" applyNumberFormat="1" applyFont="1"/>
    <xf numFmtId="10" fontId="0" fillId="0" borderId="0" xfId="2" applyNumberFormat="1" applyFont="1"/>
    <xf numFmtId="37" fontId="3" fillId="0" borderId="1" xfId="1" applyNumberFormat="1" applyFont="1" applyBorder="1"/>
    <xf numFmtId="0" fontId="3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10" fontId="3" fillId="0" borderId="0" xfId="0" applyNumberFormat="1" applyFont="1"/>
    <xf numFmtId="37" fontId="3" fillId="0" borderId="0" xfId="0" applyNumberFormat="1" applyFont="1"/>
    <xf numFmtId="39" fontId="2" fillId="0" borderId="0" xfId="0" applyNumberFormat="1" applyFont="1"/>
    <xf numFmtId="40" fontId="2" fillId="0" borderId="0" xfId="3" applyNumberFormat="1" applyFont="1" applyBorder="1"/>
    <xf numFmtId="40" fontId="2" fillId="0" borderId="0" xfId="57" applyNumberFormat="1" applyFont="1" applyBorder="1"/>
    <xf numFmtId="4" fontId="2" fillId="0" borderId="0" xfId="0" applyNumberFormat="1" applyFont="1"/>
    <xf numFmtId="39" fontId="2" fillId="0" borderId="1" xfId="0" applyNumberFormat="1" applyFont="1" applyBorder="1"/>
    <xf numFmtId="4" fontId="1" fillId="0" borderId="0" xfId="0" applyNumberFormat="1" applyFont="1"/>
    <xf numFmtId="40" fontId="1" fillId="0" borderId="0" xfId="57" applyNumberFormat="1" applyFont="1" applyBorder="1"/>
    <xf numFmtId="40" fontId="3" fillId="0" borderId="0" xfId="0" applyNumberFormat="1" applyFont="1"/>
    <xf numFmtId="39" fontId="1" fillId="0" borderId="0" xfId="0" applyNumberFormat="1" applyFont="1"/>
    <xf numFmtId="40" fontId="1" fillId="0" borderId="0" xfId="3" applyNumberFormat="1" applyFont="1" applyBorder="1"/>
    <xf numFmtId="39" fontId="1" fillId="0" borderId="1" xfId="0" applyNumberFormat="1" applyFont="1" applyBorder="1"/>
    <xf numFmtId="40" fontId="1" fillId="0" borderId="0" xfId="57" applyNumberFormat="1" applyFont="1" applyFill="1" applyBorder="1"/>
    <xf numFmtId="4" fontId="1" fillId="0" borderId="0" xfId="56" applyNumberFormat="1" applyFont="1" applyBorder="1"/>
    <xf numFmtId="4" fontId="1" fillId="0" borderId="0" xfId="56" applyNumberFormat="1" applyFont="1" applyFill="1" applyBorder="1"/>
    <xf numFmtId="0" fontId="1" fillId="0" borderId="0" xfId="67" applyNumberFormat="1" applyFont="1">
      <alignment wrapText="1"/>
    </xf>
    <xf numFmtId="169" fontId="1" fillId="0" borderId="0" xfId="54" applyNumberFormat="1" applyFont="1" applyFill="1" applyBorder="1"/>
    <xf numFmtId="0" fontId="1" fillId="0" borderId="0" xfId="0" applyFont="1"/>
    <xf numFmtId="2" fontId="1" fillId="0" borderId="0" xfId="67" applyNumberFormat="1" applyFont="1">
      <alignment wrapText="1"/>
    </xf>
    <xf numFmtId="2" fontId="1" fillId="0" borderId="0" xfId="0" applyNumberFormat="1" applyFont="1"/>
    <xf numFmtId="0" fontId="3" fillId="0" borderId="0" xfId="71" applyNumberFormat="1" applyFont="1">
      <alignment wrapText="1"/>
    </xf>
    <xf numFmtId="0" fontId="3" fillId="0" borderId="0" xfId="67" applyNumberFormat="1" applyFont="1">
      <alignment wrapText="1"/>
    </xf>
    <xf numFmtId="2" fontId="3" fillId="0" borderId="0" xfId="67" applyNumberFormat="1" applyFont="1">
      <alignment wrapText="1"/>
    </xf>
    <xf numFmtId="2" fontId="3" fillId="0" borderId="0" xfId="0" applyNumberFormat="1" applyFont="1"/>
    <xf numFmtId="4" fontId="3" fillId="0" borderId="12" xfId="71" applyNumberFormat="1" applyFont="1" applyBorder="1">
      <alignment wrapText="1"/>
    </xf>
    <xf numFmtId="4" fontId="3" fillId="0" borderId="0" xfId="71" applyNumberFormat="1" applyFont="1">
      <alignment wrapText="1"/>
    </xf>
    <xf numFmtId="4" fontId="3" fillId="0" borderId="12" xfId="76" applyNumberFormat="1" applyFont="1" applyBorder="1">
      <alignment wrapText="1"/>
    </xf>
    <xf numFmtId="4" fontId="3" fillId="0" borderId="0" xfId="76" applyNumberFormat="1" applyFont="1">
      <alignment wrapText="1"/>
    </xf>
    <xf numFmtId="169" fontId="3" fillId="0" borderId="0" xfId="54" applyNumberFormat="1" applyFont="1" applyFill="1" applyBorder="1"/>
    <xf numFmtId="39" fontId="11" fillId="0" borderId="1" xfId="0" applyNumberFormat="1" applyFont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4"/>
  <sheetViews>
    <sheetView tabSelected="1" workbookViewId="0">
      <pane xSplit="2" ySplit="3" topLeftCell="C242" activePane="bottomRight" state="frozen"/>
      <selection activeCell="T274" sqref="T274"/>
      <selection pane="topRight" activeCell="T274" sqref="T274"/>
      <selection pane="bottomLeft" activeCell="T274" sqref="T274"/>
      <selection pane="bottomRight" activeCell="H263" sqref="H263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 t="s">
        <v>585</v>
      </c>
      <c r="J1" s="1" t="s">
        <v>587</v>
      </c>
    </row>
    <row r="2" spans="1:11">
      <c r="A2" s="19" t="s">
        <v>461</v>
      </c>
      <c r="B2" s="19"/>
      <c r="D2" s="1" t="s">
        <v>3</v>
      </c>
      <c r="F2" s="1" t="s">
        <v>3</v>
      </c>
      <c r="H2" s="1" t="s">
        <v>586</v>
      </c>
      <c r="J2" s="1" t="s">
        <v>588</v>
      </c>
    </row>
    <row r="3" spans="1:11">
      <c r="A3" s="11" t="s">
        <v>459</v>
      </c>
      <c r="B3" s="11" t="s">
        <v>460</v>
      </c>
      <c r="D3" s="2" t="s">
        <v>5</v>
      </c>
      <c r="F3" s="2" t="s">
        <v>6</v>
      </c>
      <c r="H3" s="2" t="s">
        <v>6</v>
      </c>
      <c r="J3" s="2" t="s">
        <v>589</v>
      </c>
    </row>
    <row r="4" spans="1:11">
      <c r="D4" s="4"/>
      <c r="F4" s="5"/>
    </row>
    <row r="5" spans="1:11">
      <c r="A5" t="s">
        <v>7</v>
      </c>
      <c r="B5" t="s">
        <v>520</v>
      </c>
      <c r="D5" s="3">
        <f>+assessment!H5</f>
        <v>8.3892827644068866E-4</v>
      </c>
      <c r="F5" s="16">
        <f>+assessment!J5</f>
        <v>43387.248807901298</v>
      </c>
      <c r="H5" s="37">
        <v>-32967.660000000003</v>
      </c>
      <c r="J5" s="16">
        <f>SUM(F5:H5)</f>
        <v>10419.588807901295</v>
      </c>
      <c r="K5" s="16"/>
    </row>
    <row r="6" spans="1:11">
      <c r="A6" t="s">
        <v>8</v>
      </c>
      <c r="B6" t="s">
        <v>521</v>
      </c>
      <c r="D6" s="3">
        <f>+assessment!H6</f>
        <v>9.4297423861266279E-4</v>
      </c>
      <c r="F6" s="16">
        <f>+assessment!J6</f>
        <v>48768.242839197468</v>
      </c>
      <c r="H6" s="37">
        <v>-37056.39</v>
      </c>
      <c r="J6" s="16">
        <f t="shared" ref="J6:J69" si="0">SUM(F6:H6)</f>
        <v>11711.852839197469</v>
      </c>
      <c r="K6" s="16"/>
    </row>
    <row r="7" spans="1:11">
      <c r="A7" t="s">
        <v>9</v>
      </c>
      <c r="B7" t="s">
        <v>10</v>
      </c>
      <c r="D7" s="3">
        <f>+assessment!H7</f>
        <v>6.6285746282984551E-4</v>
      </c>
      <c r="F7" s="16">
        <f>+assessment!J7</f>
        <v>34281.311611036115</v>
      </c>
      <c r="H7" s="37">
        <v>-26048.54</v>
      </c>
      <c r="J7" s="16">
        <f t="shared" si="0"/>
        <v>8232.7716110361143</v>
      </c>
      <c r="K7" s="16"/>
    </row>
    <row r="8" spans="1:11">
      <c r="A8" t="s">
        <v>11</v>
      </c>
      <c r="B8" t="s">
        <v>12</v>
      </c>
      <c r="D8" s="3">
        <f>+assessment!H8</f>
        <v>3.0612963841335168E-4</v>
      </c>
      <c r="F8" s="16">
        <f>+assessment!J8</f>
        <v>15832.250696883002</v>
      </c>
      <c r="H8" s="37">
        <v>-12030.08</v>
      </c>
      <c r="J8" s="16">
        <f t="shared" si="0"/>
        <v>3802.1706968830022</v>
      </c>
      <c r="K8" s="16"/>
    </row>
    <row r="9" spans="1:11">
      <c r="A9" t="s">
        <v>13</v>
      </c>
      <c r="B9" t="s">
        <v>14</v>
      </c>
      <c r="D9" s="3">
        <f>+assessment!H9</f>
        <v>4.9450626630965734E-5</v>
      </c>
      <c r="F9" s="16">
        <f>+assessment!J9</f>
        <v>2557.461348718798</v>
      </c>
      <c r="H9" s="37">
        <v>-1943.28</v>
      </c>
      <c r="J9" s="16">
        <f t="shared" si="0"/>
        <v>614.18134871879806</v>
      </c>
      <c r="K9" s="16"/>
    </row>
    <row r="10" spans="1:11">
      <c r="A10" t="s">
        <v>15</v>
      </c>
      <c r="B10" t="s">
        <v>16</v>
      </c>
      <c r="D10" s="3">
        <f>+assessment!H10</f>
        <v>5.6002143369277723E-5</v>
      </c>
      <c r="F10" s="16">
        <f>+assessment!J10</f>
        <v>2896.289225638463</v>
      </c>
      <c r="H10" s="37">
        <v>-2200.7399999999998</v>
      </c>
      <c r="J10" s="16">
        <f t="shared" si="0"/>
        <v>695.54922563846321</v>
      </c>
      <c r="K10" s="16"/>
    </row>
    <row r="11" spans="1:11">
      <c r="A11" t="s">
        <v>17</v>
      </c>
      <c r="B11" t="s">
        <v>18</v>
      </c>
      <c r="D11" s="3">
        <f>+assessment!H11</f>
        <v>1.2811472586160718E-4</v>
      </c>
      <c r="F11" s="16">
        <f>+assessment!J11</f>
        <v>6625.7696194206192</v>
      </c>
      <c r="H11" s="37">
        <v>-5034.57</v>
      </c>
      <c r="J11" s="16">
        <f t="shared" si="0"/>
        <v>1591.1996194206195</v>
      </c>
      <c r="K11" s="16"/>
    </row>
    <row r="12" spans="1:11">
      <c r="A12" t="s">
        <v>19</v>
      </c>
      <c r="B12" t="s">
        <v>20</v>
      </c>
      <c r="D12" s="3">
        <f>+assessment!H12</f>
        <v>3.0800190269369043E-5</v>
      </c>
      <c r="F12" s="16">
        <f>+assessment!J12</f>
        <v>1592.9079470505758</v>
      </c>
      <c r="H12" s="37">
        <v>-1613.82</v>
      </c>
      <c r="J12" s="16">
        <f t="shared" si="0"/>
        <v>-20.912052949424151</v>
      </c>
      <c r="K12" s="16"/>
    </row>
    <row r="13" spans="1:11">
      <c r="A13" t="s">
        <v>21</v>
      </c>
      <c r="B13" t="s">
        <v>22</v>
      </c>
      <c r="D13" s="3">
        <f>+assessment!H13</f>
        <v>1.2146330505654534E-4</v>
      </c>
      <c r="F13" s="16">
        <f>+assessment!J13</f>
        <v>6281.7749568260369</v>
      </c>
      <c r="H13" s="37">
        <v>-4773.1899999999996</v>
      </c>
      <c r="J13" s="16">
        <f t="shared" si="0"/>
        <v>1508.5849568260373</v>
      </c>
      <c r="K13" s="16"/>
    </row>
    <row r="14" spans="1:11">
      <c r="A14" t="s">
        <v>23</v>
      </c>
      <c r="B14" t="s">
        <v>24</v>
      </c>
      <c r="D14" s="3">
        <f>+assessment!H14</f>
        <v>5.7782312762266579E-4</v>
      </c>
      <c r="F14" s="16">
        <f>+assessment!J14</f>
        <v>29883.550845954516</v>
      </c>
      <c r="H14" s="37">
        <v>-22706.92</v>
      </c>
      <c r="J14" s="16">
        <f t="shared" si="0"/>
        <v>7176.630845954518</v>
      </c>
      <c r="K14" s="16"/>
    </row>
    <row r="15" spans="1:11">
      <c r="A15" t="s">
        <v>25</v>
      </c>
      <c r="B15" t="s">
        <v>26</v>
      </c>
      <c r="D15" s="3">
        <f>+assessment!H15</f>
        <v>7.9530903833915449E-6</v>
      </c>
      <c r="F15" s="16">
        <f>+assessment!J15</f>
        <v>411.31372126343109</v>
      </c>
      <c r="H15" s="37">
        <v>-312.54000000000002</v>
      </c>
      <c r="J15" s="16">
        <f t="shared" si="0"/>
        <v>98.773721263431071</v>
      </c>
      <c r="K15" s="16"/>
    </row>
    <row r="16" spans="1:11">
      <c r="A16" t="s">
        <v>554</v>
      </c>
      <c r="B16" t="s">
        <v>555</v>
      </c>
      <c r="D16" s="3">
        <f>+assessment!H16</f>
        <v>1.7482196560879321E-5</v>
      </c>
      <c r="F16" s="16">
        <f>+assessment!J16</f>
        <v>904.13499365357609</v>
      </c>
      <c r="H16" s="37">
        <v>-687</v>
      </c>
      <c r="J16" s="16">
        <f t="shared" si="0"/>
        <v>217.13499365357609</v>
      </c>
      <c r="K16" s="16"/>
    </row>
    <row r="17" spans="1:11">
      <c r="A17" t="s">
        <v>27</v>
      </c>
      <c r="B17" t="s">
        <v>522</v>
      </c>
      <c r="D17" s="3">
        <f>+assessment!H17</f>
        <v>9.0017659765830269E-5</v>
      </c>
      <c r="F17" s="16">
        <f>+assessment!J17</f>
        <v>4655.4857084271935</v>
      </c>
      <c r="H17" s="37">
        <v>-3537.46</v>
      </c>
      <c r="J17" s="16">
        <f t="shared" si="0"/>
        <v>1118.0257084271934</v>
      </c>
      <c r="K17" s="16"/>
    </row>
    <row r="18" spans="1:11">
      <c r="A18" t="s">
        <v>28</v>
      </c>
      <c r="B18" t="s">
        <v>523</v>
      </c>
      <c r="D18" s="3">
        <f>+assessment!H18</f>
        <v>7.7312598985575815E-5</v>
      </c>
      <c r="F18" s="16">
        <f>+assessment!J18</f>
        <v>3998.4120959711468</v>
      </c>
      <c r="H18" s="37">
        <v>-3038.18</v>
      </c>
      <c r="J18" s="16">
        <f t="shared" si="0"/>
        <v>960.23209597114692</v>
      </c>
      <c r="K18" s="16"/>
    </row>
    <row r="19" spans="1:11">
      <c r="A19" t="s">
        <v>29</v>
      </c>
      <c r="B19" t="s">
        <v>524</v>
      </c>
      <c r="D19" s="3">
        <f>+assessment!H19</f>
        <v>1.2962135001449797E-4</v>
      </c>
      <c r="F19" s="16">
        <f>+assessment!J19</f>
        <v>6703.6884103556486</v>
      </c>
      <c r="H19" s="37">
        <v>-5093.78</v>
      </c>
      <c r="J19" s="16">
        <f t="shared" si="0"/>
        <v>1609.9084103556488</v>
      </c>
      <c r="K19" s="16"/>
    </row>
    <row r="20" spans="1:11">
      <c r="A20" t="s">
        <v>30</v>
      </c>
      <c r="B20" t="s">
        <v>525</v>
      </c>
      <c r="D20" s="3">
        <f>+assessment!H20</f>
        <v>6.4895446505846424E-5</v>
      </c>
      <c r="F20" s="16">
        <f>+assessment!J20</f>
        <v>3356.2283726981636</v>
      </c>
      <c r="H20" s="37">
        <v>-2550.2199999999998</v>
      </c>
      <c r="J20" s="16">
        <f t="shared" si="0"/>
        <v>806.00837269816384</v>
      </c>
      <c r="K20" s="16"/>
    </row>
    <row r="21" spans="1:11">
      <c r="A21" t="s">
        <v>31</v>
      </c>
      <c r="B21" t="s">
        <v>526</v>
      </c>
      <c r="D21" s="3">
        <f>+assessment!H21</f>
        <v>1.1784075546081131E-4</v>
      </c>
      <c r="F21" s="16">
        <f>+assessment!J21</f>
        <v>6094.4258531626001</v>
      </c>
      <c r="H21" s="37">
        <v>-4630.83</v>
      </c>
      <c r="J21" s="16">
        <f t="shared" si="0"/>
        <v>1463.5958531626002</v>
      </c>
      <c r="K21" s="16"/>
    </row>
    <row r="22" spans="1:11">
      <c r="A22" t="s">
        <v>32</v>
      </c>
      <c r="B22" t="s">
        <v>527</v>
      </c>
      <c r="D22" s="3">
        <f>+assessment!H22</f>
        <v>2.984985883685844E-5</v>
      </c>
      <c r="F22" s="16">
        <f>+assessment!J22</f>
        <v>1543.7592087493201</v>
      </c>
      <c r="H22" s="37">
        <v>-1173.02</v>
      </c>
      <c r="J22" s="16">
        <f t="shared" si="0"/>
        <v>370.73920874932014</v>
      </c>
      <c r="K22" s="16"/>
    </row>
    <row r="23" spans="1:11">
      <c r="A23" t="s">
        <v>33</v>
      </c>
      <c r="B23" t="s">
        <v>528</v>
      </c>
      <c r="D23" s="3">
        <f>+assessment!H23</f>
        <v>4.4218781758771598E-5</v>
      </c>
      <c r="F23" s="16">
        <f>+assessment!J23</f>
        <v>2286.8835632645992</v>
      </c>
      <c r="H23" s="37">
        <v>-1737.68</v>
      </c>
      <c r="J23" s="16">
        <f t="shared" si="0"/>
        <v>549.2035632645991</v>
      </c>
      <c r="K23" s="16"/>
    </row>
    <row r="24" spans="1:11">
      <c r="A24" t="s">
        <v>34</v>
      </c>
      <c r="B24" t="s">
        <v>529</v>
      </c>
      <c r="D24" s="3">
        <f>+assessment!H24</f>
        <v>3.0212968055698463E-5</v>
      </c>
      <c r="F24" s="16">
        <f>+assessment!J24</f>
        <v>1562.5382992445116</v>
      </c>
      <c r="H24" s="37">
        <v>-1187.29</v>
      </c>
      <c r="J24" s="16">
        <f t="shared" si="0"/>
        <v>375.2482992445116</v>
      </c>
      <c r="K24" s="16"/>
    </row>
    <row r="25" spans="1:11">
      <c r="A25" t="s">
        <v>35</v>
      </c>
      <c r="B25" t="s">
        <v>530</v>
      </c>
      <c r="D25" s="3">
        <f>+assessment!H25</f>
        <v>9.1423597418405119E-5</v>
      </c>
      <c r="F25" s="16">
        <f>+assessment!J25</f>
        <v>4728.1972482020419</v>
      </c>
      <c r="H25" s="37">
        <v>-3592.71</v>
      </c>
      <c r="J25" s="16">
        <f t="shared" si="0"/>
        <v>1135.4872482020419</v>
      </c>
      <c r="K25" s="16"/>
    </row>
    <row r="26" spans="1:11">
      <c r="A26" t="s">
        <v>36</v>
      </c>
      <c r="B26" t="s">
        <v>531</v>
      </c>
      <c r="D26" s="3">
        <f>+assessment!H26</f>
        <v>2.8777795805329369E-5</v>
      </c>
      <c r="F26" s="16">
        <f>+assessment!J26</f>
        <v>1488.3148200060432</v>
      </c>
      <c r="H26" s="37">
        <v>-1130.8900000000001</v>
      </c>
      <c r="J26" s="16">
        <f t="shared" si="0"/>
        <v>357.42482000604309</v>
      </c>
      <c r="K26" s="16"/>
    </row>
    <row r="27" spans="1:11">
      <c r="A27" t="s">
        <v>37</v>
      </c>
      <c r="B27" t="s">
        <v>532</v>
      </c>
      <c r="D27" s="3">
        <f>+assessment!H27</f>
        <v>4.6245369870259686E-5</v>
      </c>
      <c r="F27" s="16">
        <f>+assessment!J27</f>
        <v>2391.6935751494293</v>
      </c>
      <c r="H27" s="37">
        <v>-1817.32</v>
      </c>
      <c r="J27" s="16">
        <f t="shared" si="0"/>
        <v>574.37357514942937</v>
      </c>
      <c r="K27" s="16"/>
    </row>
    <row r="28" spans="1:11">
      <c r="A28" t="s">
        <v>38</v>
      </c>
      <c r="B28" t="s">
        <v>533</v>
      </c>
      <c r="D28" s="3">
        <f>+assessment!H28</f>
        <v>3.1048323226173316E-5</v>
      </c>
      <c r="F28" s="16">
        <f>+assessment!J28</f>
        <v>1605.740756048245</v>
      </c>
      <c r="H28" s="37">
        <v>-1220.1199999999999</v>
      </c>
      <c r="J28" s="16">
        <f t="shared" si="0"/>
        <v>385.62075604824508</v>
      </c>
      <c r="K28" s="16"/>
    </row>
    <row r="29" spans="1:11">
      <c r="A29" t="s">
        <v>39</v>
      </c>
      <c r="B29" t="s">
        <v>534</v>
      </c>
      <c r="D29" s="3">
        <f>+assessment!H29</f>
        <v>5.4103726189542466E-5</v>
      </c>
      <c r="F29" s="16">
        <f>+assessment!J29</f>
        <v>2798.1078901996029</v>
      </c>
      <c r="H29" s="37">
        <v>-2126.13</v>
      </c>
      <c r="J29" s="16">
        <f t="shared" si="0"/>
        <v>671.97789019960283</v>
      </c>
      <c r="K29" s="16"/>
    </row>
    <row r="30" spans="1:11">
      <c r="A30" t="s">
        <v>40</v>
      </c>
      <c r="B30" t="s">
        <v>535</v>
      </c>
      <c r="D30" s="3">
        <f>+assessment!H30</f>
        <v>1.2647179355420126E-3</v>
      </c>
      <c r="F30" s="16">
        <f>+assessment!J30</f>
        <v>65408.013154573906</v>
      </c>
      <c r="H30" s="37">
        <v>-49700.06</v>
      </c>
      <c r="J30" s="16">
        <f t="shared" si="0"/>
        <v>15707.953154573908</v>
      </c>
      <c r="K30" s="16"/>
    </row>
    <row r="31" spans="1:11">
      <c r="A31" t="s">
        <v>41</v>
      </c>
      <c r="B31" t="s">
        <v>536</v>
      </c>
      <c r="D31" s="3">
        <f>+assessment!H31</f>
        <v>1.0315069832517548E-2</v>
      </c>
      <c r="F31" s="16">
        <f>+assessment!J31</f>
        <v>533469.32492620114</v>
      </c>
      <c r="H31" s="37">
        <v>-405354.91</v>
      </c>
      <c r="J31" s="16">
        <f t="shared" si="0"/>
        <v>128114.41492620116</v>
      </c>
      <c r="K31" s="16"/>
    </row>
    <row r="32" spans="1:11">
      <c r="A32" t="s">
        <v>42</v>
      </c>
      <c r="B32" t="s">
        <v>43</v>
      </c>
      <c r="D32" s="3">
        <f>+assessment!H32</f>
        <v>1.9772648814888785E-5</v>
      </c>
      <c r="F32" s="16">
        <f>+assessment!J32</f>
        <v>1022.5913916771951</v>
      </c>
      <c r="H32" s="37">
        <v>-777.01</v>
      </c>
      <c r="J32" s="16">
        <f t="shared" si="0"/>
        <v>245.58139167719514</v>
      </c>
      <c r="K32" s="16"/>
    </row>
    <row r="33" spans="1:11">
      <c r="A33" t="s">
        <v>44</v>
      </c>
      <c r="B33" t="s">
        <v>45</v>
      </c>
      <c r="D33" s="3">
        <f>+assessment!H33</f>
        <v>1.4122917297026629E-5</v>
      </c>
      <c r="F33" s="16">
        <f>+assessment!J33</f>
        <v>730.4015657443731</v>
      </c>
      <c r="H33" s="37">
        <v>-554.99</v>
      </c>
      <c r="J33" s="16">
        <f t="shared" si="0"/>
        <v>175.41156574437309</v>
      </c>
      <c r="K33" s="16"/>
    </row>
    <row r="34" spans="1:11">
      <c r="A34" t="s">
        <v>46</v>
      </c>
      <c r="B34" t="s">
        <v>47</v>
      </c>
      <c r="D34" s="3">
        <f>+assessment!H34</f>
        <v>4.3059416952836971E-4</v>
      </c>
      <c r="F34" s="16">
        <f>+assessment!J34</f>
        <v>22269.241475352545</v>
      </c>
      <c r="H34" s="37">
        <v>-17412.09</v>
      </c>
      <c r="J34" s="16">
        <f t="shared" si="0"/>
        <v>4857.1514753525444</v>
      </c>
      <c r="K34" s="16"/>
    </row>
    <row r="35" spans="1:11">
      <c r="A35" t="s">
        <v>48</v>
      </c>
      <c r="B35" t="s">
        <v>49</v>
      </c>
      <c r="D35" s="3">
        <f>+assessment!H35</f>
        <v>9.8054750640743042E-3</v>
      </c>
      <c r="F35" s="16">
        <f>+assessment!J35</f>
        <v>507114.37226748595</v>
      </c>
      <c r="H35" s="37">
        <v>-385329.19</v>
      </c>
      <c r="J35" s="16">
        <f t="shared" si="0"/>
        <v>121785.18226748594</v>
      </c>
      <c r="K35" s="16"/>
    </row>
    <row r="36" spans="1:11">
      <c r="A36" t="s">
        <v>50</v>
      </c>
      <c r="B36" t="s">
        <v>502</v>
      </c>
      <c r="D36" s="3">
        <f>+assessment!H36</f>
        <v>9.4069575799049195E-4</v>
      </c>
      <c r="F36" s="16">
        <f>+assessment!J36</f>
        <v>48650.405583696287</v>
      </c>
      <c r="H36" s="37">
        <v>-36966.85</v>
      </c>
      <c r="J36" s="16">
        <f t="shared" si="0"/>
        <v>11683.555583696289</v>
      </c>
      <c r="K36" s="16"/>
    </row>
    <row r="37" spans="1:11">
      <c r="A37" t="s">
        <v>51</v>
      </c>
      <c r="B37" t="s">
        <v>52</v>
      </c>
      <c r="D37" s="3">
        <f>+assessment!H37</f>
        <v>6.1409197888542353E-3</v>
      </c>
      <c r="F37" s="16">
        <f>+assessment!J37</f>
        <v>317592.84109339502</v>
      </c>
      <c r="H37" s="37">
        <v>-241321.88</v>
      </c>
      <c r="J37" s="16">
        <f t="shared" si="0"/>
        <v>76270.961093395017</v>
      </c>
      <c r="K37" s="16"/>
    </row>
    <row r="38" spans="1:11">
      <c r="A38" t="s">
        <v>53</v>
      </c>
      <c r="B38" t="s">
        <v>54</v>
      </c>
      <c r="D38" s="3">
        <f>+assessment!H38</f>
        <v>1.4167568922074916E-3</v>
      </c>
      <c r="F38" s="16">
        <f>+assessment!J38</f>
        <v>73271.083486791074</v>
      </c>
      <c r="H38" s="37">
        <v>-55674.79</v>
      </c>
      <c r="J38" s="16">
        <f t="shared" si="0"/>
        <v>17596.293486791074</v>
      </c>
      <c r="K38" s="16"/>
    </row>
    <row r="39" spans="1:11">
      <c r="A39" t="s">
        <v>55</v>
      </c>
      <c r="B39" t="s">
        <v>56</v>
      </c>
      <c r="D39" s="3">
        <f>+assessment!H39</f>
        <v>3.2809121425525132E-4</v>
      </c>
      <c r="F39" s="16">
        <f>+assessment!J39</f>
        <v>16968.047858600745</v>
      </c>
      <c r="H39" s="37">
        <v>-12893.12</v>
      </c>
      <c r="J39" s="16">
        <f t="shared" si="0"/>
        <v>4074.927858600744</v>
      </c>
      <c r="K39" s="16"/>
    </row>
    <row r="40" spans="1:11">
      <c r="A40" t="s">
        <v>57</v>
      </c>
      <c r="B40" t="s">
        <v>58</v>
      </c>
      <c r="D40" s="3">
        <f>+assessment!H40</f>
        <v>3.6894660400858792E-4</v>
      </c>
      <c r="F40" s="16">
        <f>+assessment!J40</f>
        <v>19080.985293362628</v>
      </c>
      <c r="H40" s="37">
        <v>-14498.62</v>
      </c>
      <c r="J40" s="16">
        <f t="shared" si="0"/>
        <v>4582.3652933626272</v>
      </c>
      <c r="K40" s="16"/>
    </row>
    <row r="41" spans="1:11">
      <c r="A41" t="s">
        <v>59</v>
      </c>
      <c r="B41" t="s">
        <v>60</v>
      </c>
      <c r="D41" s="3">
        <f>+assessment!H41</f>
        <v>3.2387020899544419E-4</v>
      </c>
      <c r="F41" s="16">
        <f>+assessment!J41</f>
        <v>16749.748141485823</v>
      </c>
      <c r="H41" s="37">
        <v>-12727.24</v>
      </c>
      <c r="J41" s="16">
        <f t="shared" si="0"/>
        <v>4022.5081414858232</v>
      </c>
      <c r="K41" s="16"/>
    </row>
    <row r="42" spans="1:11">
      <c r="A42" t="s">
        <v>61</v>
      </c>
      <c r="B42" t="s">
        <v>537</v>
      </c>
      <c r="D42" s="3">
        <f>+assessment!H42</f>
        <v>1.8095235721057927E-4</v>
      </c>
      <c r="F42" s="16">
        <f>+assessment!J42</f>
        <v>9358.3982864197751</v>
      </c>
      <c r="H42" s="37">
        <v>-7110.95</v>
      </c>
      <c r="J42" s="16">
        <f t="shared" si="0"/>
        <v>2247.4482864197753</v>
      </c>
      <c r="K42" s="16"/>
    </row>
    <row r="43" spans="1:11">
      <c r="A43" t="s">
        <v>62</v>
      </c>
      <c r="B43" t="s">
        <v>63</v>
      </c>
      <c r="D43" s="3">
        <f>+assessment!H43</f>
        <v>3.4391209632626856E-4</v>
      </c>
      <c r="F43" s="16">
        <f>+assessment!J43</f>
        <v>17786.263868303002</v>
      </c>
      <c r="H43" s="37">
        <v>-13514.83</v>
      </c>
      <c r="J43" s="16">
        <f t="shared" si="0"/>
        <v>4271.4338683030019</v>
      </c>
      <c r="K43" s="16"/>
    </row>
    <row r="44" spans="1:11">
      <c r="A44" t="s">
        <v>64</v>
      </c>
      <c r="B44" t="s">
        <v>538</v>
      </c>
      <c r="D44" s="3">
        <f>+assessment!H44</f>
        <v>8.7889179249828701E-3</v>
      </c>
      <c r="F44" s="16">
        <f>+assessment!J44</f>
        <v>454540.60790668178</v>
      </c>
      <c r="H44" s="37">
        <v>-345381.19</v>
      </c>
      <c r="J44" s="16">
        <f t="shared" si="0"/>
        <v>109159.41790668177</v>
      </c>
      <c r="K44" s="16"/>
    </row>
    <row r="45" spans="1:11">
      <c r="A45" t="s">
        <v>561</v>
      </c>
      <c r="B45" t="s">
        <v>562</v>
      </c>
      <c r="D45" s="3">
        <f>+assessment!H45</f>
        <v>9.5668104506627364E-6</v>
      </c>
      <c r="F45" s="16">
        <f>+assessment!J45</f>
        <v>494.77124204464701</v>
      </c>
      <c r="H45" s="37">
        <v>-375.95</v>
      </c>
      <c r="J45" s="16">
        <f t="shared" si="0"/>
        <v>118.82124204464702</v>
      </c>
      <c r="K45" s="16"/>
    </row>
    <row r="46" spans="1:11">
      <c r="A46" t="s">
        <v>65</v>
      </c>
      <c r="B46" t="s">
        <v>66</v>
      </c>
      <c r="D46" s="3">
        <f>+assessment!H46</f>
        <v>3.5208774910147335E-4</v>
      </c>
      <c r="F46" s="16">
        <f>+assessment!J46</f>
        <v>18209.087953610724</v>
      </c>
      <c r="H46" s="37">
        <v>-13836.12</v>
      </c>
      <c r="J46" s="16">
        <f t="shared" si="0"/>
        <v>4372.9679536107233</v>
      </c>
      <c r="K46" s="16"/>
    </row>
    <row r="47" spans="1:11">
      <c r="A47" t="s">
        <v>67</v>
      </c>
      <c r="B47" t="s">
        <v>68</v>
      </c>
      <c r="D47" s="3">
        <f>+assessment!H47</f>
        <v>6.2587930195342491E-4</v>
      </c>
      <c r="F47" s="16">
        <f>+assessment!J47</f>
        <v>32368.894648276495</v>
      </c>
      <c r="H47" s="37">
        <v>-27595.4</v>
      </c>
      <c r="J47" s="16">
        <f t="shared" si="0"/>
        <v>4773.4946482764935</v>
      </c>
      <c r="K47" s="16"/>
    </row>
    <row r="48" spans="1:11">
      <c r="A48" t="s">
        <v>69</v>
      </c>
      <c r="B48" t="s">
        <v>70</v>
      </c>
      <c r="D48" s="3">
        <f>+assessment!H48</f>
        <v>1.8138417685882451E-5</v>
      </c>
      <c r="F48" s="16">
        <f>+assessment!J48</f>
        <v>938.07309065551283</v>
      </c>
      <c r="H48" s="37">
        <v>-712.79</v>
      </c>
      <c r="J48" s="16">
        <f t="shared" si="0"/>
        <v>225.28309065551286</v>
      </c>
      <c r="K48" s="16"/>
    </row>
    <row r="49" spans="1:11">
      <c r="A49" t="s">
        <v>71</v>
      </c>
      <c r="B49" t="s">
        <v>72</v>
      </c>
      <c r="D49" s="3">
        <f>+assessment!H49</f>
        <v>1.7067003124175968E-5</v>
      </c>
      <c r="F49" s="16">
        <f>+assessment!J49</f>
        <v>882.66223913147996</v>
      </c>
      <c r="H49" s="37">
        <v>-670.69</v>
      </c>
      <c r="J49" s="16">
        <f t="shared" si="0"/>
        <v>211.97223913147991</v>
      </c>
      <c r="K49" s="16"/>
    </row>
    <row r="50" spans="1:11">
      <c r="A50" t="s">
        <v>73</v>
      </c>
      <c r="B50" t="s">
        <v>74</v>
      </c>
      <c r="D50" s="3">
        <f>+assessment!H50</f>
        <v>1.4182237801856234E-5</v>
      </c>
      <c r="F50" s="16">
        <f>+assessment!J50</f>
        <v>733.46947223260349</v>
      </c>
      <c r="H50" s="37">
        <v>-557.32000000000005</v>
      </c>
      <c r="J50" s="16">
        <f t="shared" si="0"/>
        <v>176.14947223260344</v>
      </c>
      <c r="K50" s="16"/>
    </row>
    <row r="51" spans="1:11">
      <c r="A51" t="s">
        <v>75</v>
      </c>
      <c r="B51" t="s">
        <v>76</v>
      </c>
      <c r="D51" s="3">
        <f>+assessment!H51</f>
        <v>7.1336081892824359E-5</v>
      </c>
      <c r="F51" s="16">
        <f>+assessment!J51</f>
        <v>3689.3217465457687</v>
      </c>
      <c r="H51" s="37">
        <v>-2803.32</v>
      </c>
      <c r="J51" s="16">
        <f t="shared" si="0"/>
        <v>886.00174654576858</v>
      </c>
      <c r="K51" s="16"/>
    </row>
    <row r="52" spans="1:11">
      <c r="A52" t="s">
        <v>77</v>
      </c>
      <c r="B52" t="s">
        <v>78</v>
      </c>
      <c r="D52" s="3">
        <f>+assessment!H52</f>
        <v>1.7335850496868769E-5</v>
      </c>
      <c r="F52" s="16">
        <f>+assessment!J52</f>
        <v>896.56634533214617</v>
      </c>
      <c r="H52" s="37">
        <v>-681.25</v>
      </c>
      <c r="J52" s="16">
        <f t="shared" si="0"/>
        <v>215.31634533214617</v>
      </c>
      <c r="K52" s="16"/>
    </row>
    <row r="53" spans="1:11">
      <c r="A53" t="s">
        <v>79</v>
      </c>
      <c r="B53" t="s">
        <v>80</v>
      </c>
      <c r="D53" s="3">
        <f>+assessment!H53</f>
        <v>1.829624522169039E-4</v>
      </c>
      <c r="F53" s="16">
        <f>+assessment!J53</f>
        <v>9462.355316616613</v>
      </c>
      <c r="H53" s="37">
        <v>-7189.94</v>
      </c>
      <c r="J53" s="16">
        <f t="shared" si="0"/>
        <v>2272.4153166166134</v>
      </c>
      <c r="K53" s="16"/>
    </row>
    <row r="54" spans="1:11">
      <c r="A54" t="s">
        <v>81</v>
      </c>
      <c r="B54" t="s">
        <v>503</v>
      </c>
      <c r="D54" s="3">
        <f>+assessment!H54</f>
        <v>6.3758795984335682E-4</v>
      </c>
      <c r="F54" s="16">
        <f>+assessment!J54</f>
        <v>32974.436823147968</v>
      </c>
      <c r="H54" s="37">
        <v>-25055.52</v>
      </c>
      <c r="J54" s="16">
        <f t="shared" si="0"/>
        <v>7918.9168231479671</v>
      </c>
      <c r="K54" s="16"/>
    </row>
    <row r="55" spans="1:11">
      <c r="A55" t="s">
        <v>82</v>
      </c>
      <c r="B55" t="s">
        <v>83</v>
      </c>
      <c r="D55" s="3">
        <f>+assessment!H55</f>
        <v>8.3439477137963046E-6</v>
      </c>
      <c r="F55" s="16">
        <f>+assessment!J55</f>
        <v>431.52787391377666</v>
      </c>
      <c r="H55" s="37">
        <v>-327.9</v>
      </c>
      <c r="J55" s="16">
        <f t="shared" si="0"/>
        <v>103.62787391377668</v>
      </c>
      <c r="K55" s="16"/>
    </row>
    <row r="56" spans="1:11">
      <c r="A56" t="s">
        <v>84</v>
      </c>
      <c r="B56" s="36" t="s">
        <v>565</v>
      </c>
      <c r="D56" s="3">
        <f>+assessment!H56</f>
        <v>6.6230331803188384E-3</v>
      </c>
      <c r="F56" s="16">
        <f>+assessment!J56</f>
        <v>342526.52643517731</v>
      </c>
      <c r="H56" s="37">
        <v>-260267.65</v>
      </c>
      <c r="J56" s="16">
        <f t="shared" si="0"/>
        <v>82258.876435177313</v>
      </c>
      <c r="K56" s="16"/>
    </row>
    <row r="57" spans="1:11">
      <c r="A57" t="s">
        <v>85</v>
      </c>
      <c r="B57" t="s">
        <v>86</v>
      </c>
      <c r="D57" s="3">
        <f>+assessment!H57</f>
        <v>7.1862804987582484E-4</v>
      </c>
      <c r="F57" s="16">
        <f>+assessment!J57</f>
        <v>37165.625329239527</v>
      </c>
      <c r="H57" s="37">
        <v>-28240.18</v>
      </c>
      <c r="J57" s="16">
        <f t="shared" si="0"/>
        <v>8925.4453292395265</v>
      </c>
      <c r="K57" s="16"/>
    </row>
    <row r="58" spans="1:11">
      <c r="A58" t="s">
        <v>87</v>
      </c>
      <c r="B58" t="s">
        <v>88</v>
      </c>
      <c r="D58" s="3">
        <f>+assessment!H58</f>
        <v>5.5242686014934234E-2</v>
      </c>
      <c r="F58" s="16">
        <f>+assessment!J58</f>
        <v>2857012.0119394669</v>
      </c>
      <c r="H58" s="37">
        <v>-2170891.1800000002</v>
      </c>
      <c r="J58" s="16">
        <f t="shared" si="0"/>
        <v>686120.83193946676</v>
      </c>
      <c r="K58" s="16"/>
    </row>
    <row r="59" spans="1:11">
      <c r="A59" t="s">
        <v>89</v>
      </c>
      <c r="B59" s="36" t="s">
        <v>569</v>
      </c>
      <c r="D59" s="3">
        <f>+assessment!H59</f>
        <v>5.7880071728602897E-5</v>
      </c>
      <c r="F59" s="16">
        <f>+assessment!J59</f>
        <v>2993.4109311019402</v>
      </c>
      <c r="H59" s="37">
        <v>-2274.5300000000002</v>
      </c>
      <c r="J59" s="16">
        <f t="shared" si="0"/>
        <v>718.88093110193995</v>
      </c>
      <c r="K59" s="16"/>
    </row>
    <row r="60" spans="1:11">
      <c r="A60" t="s">
        <v>90</v>
      </c>
      <c r="B60" t="s">
        <v>91</v>
      </c>
      <c r="D60" s="3">
        <f>+assessment!H60</f>
        <v>1.9279082019288188E-5</v>
      </c>
      <c r="F60" s="16">
        <f>+assessment!J60</f>
        <v>997.06536523915827</v>
      </c>
      <c r="H60" s="37">
        <v>-757.62</v>
      </c>
      <c r="J60" s="16">
        <f t="shared" si="0"/>
        <v>239.44536523915826</v>
      </c>
      <c r="K60" s="16"/>
    </row>
    <row r="61" spans="1:11">
      <c r="A61" t="s">
        <v>92</v>
      </c>
      <c r="B61" t="s">
        <v>93</v>
      </c>
      <c r="D61" s="3">
        <f>+assessment!H61</f>
        <v>3.9737079558247742E-5</v>
      </c>
      <c r="F61" s="16">
        <f>+assessment!J61</f>
        <v>2055.1012596783703</v>
      </c>
      <c r="H61" s="37">
        <v>-1561.56</v>
      </c>
      <c r="J61" s="16">
        <f t="shared" si="0"/>
        <v>493.54125967837035</v>
      </c>
      <c r="K61" s="16"/>
    </row>
    <row r="62" spans="1:11">
      <c r="A62" t="s">
        <v>495</v>
      </c>
      <c r="B62" t="s">
        <v>496</v>
      </c>
      <c r="D62" s="3">
        <f>+assessment!H62</f>
        <v>4.6839602885739059E-4</v>
      </c>
      <c r="F62" s="16">
        <f>+assessment!J62</f>
        <v>24224.258038947261</v>
      </c>
      <c r="H62" s="37">
        <v>-18406.72</v>
      </c>
      <c r="J62" s="16">
        <f t="shared" si="0"/>
        <v>5817.5380389472593</v>
      </c>
      <c r="K62" s="16"/>
    </row>
    <row r="63" spans="1:11">
      <c r="A63" t="s">
        <v>94</v>
      </c>
      <c r="B63" t="s">
        <v>497</v>
      </c>
      <c r="D63" s="3">
        <f>+assessment!H63</f>
        <v>1.0330772741786893E-4</v>
      </c>
      <c r="F63" s="16">
        <f>+assessment!J63</f>
        <v>5342.814396809541</v>
      </c>
      <c r="H63" s="37">
        <v>-4059.72</v>
      </c>
      <c r="J63" s="16">
        <f t="shared" si="0"/>
        <v>1283.0943968095412</v>
      </c>
      <c r="K63" s="16"/>
    </row>
    <row r="64" spans="1:11">
      <c r="A64" t="s">
        <v>95</v>
      </c>
      <c r="B64" t="s">
        <v>96</v>
      </c>
      <c r="D64" s="3">
        <f>+assessment!H64</f>
        <v>4.0510028668602196E-4</v>
      </c>
      <c r="F64" s="16">
        <f>+assessment!J64</f>
        <v>20950.762328776025</v>
      </c>
      <c r="H64" s="37">
        <v>-15919.37</v>
      </c>
      <c r="J64" s="16">
        <f t="shared" si="0"/>
        <v>5031.3923287760244</v>
      </c>
      <c r="K64" s="16"/>
    </row>
    <row r="65" spans="1:11">
      <c r="A65" t="s">
        <v>97</v>
      </c>
      <c r="B65" t="s">
        <v>98</v>
      </c>
      <c r="D65" s="3">
        <f>+assessment!H65</f>
        <v>7.0564816438391925E-4</v>
      </c>
      <c r="F65" s="16">
        <f>+assessment!J65</f>
        <v>36494.338477728576</v>
      </c>
      <c r="H65" s="37">
        <v>-27730.1</v>
      </c>
      <c r="J65" s="16">
        <f t="shared" si="0"/>
        <v>8764.238477728577</v>
      </c>
      <c r="K65" s="16"/>
    </row>
    <row r="66" spans="1:11">
      <c r="A66" t="s">
        <v>99</v>
      </c>
      <c r="B66" t="s">
        <v>100</v>
      </c>
      <c r="D66" s="3">
        <f>+assessment!H66</f>
        <v>3.2853246158337655E-3</v>
      </c>
      <c r="F66" s="16">
        <f>+assessment!J66</f>
        <v>169908.6805449689</v>
      </c>
      <c r="H66" s="37">
        <v>-129104.55</v>
      </c>
      <c r="J66" s="16">
        <f t="shared" si="0"/>
        <v>40804.130544968895</v>
      </c>
      <c r="K66" s="16"/>
    </row>
    <row r="67" spans="1:11">
      <c r="A67" t="s">
        <v>101</v>
      </c>
      <c r="B67" t="s">
        <v>539</v>
      </c>
      <c r="D67" s="3">
        <f>+assessment!H67</f>
        <v>1.7390884451801392E-3</v>
      </c>
      <c r="F67" s="16">
        <f>+assessment!J67</f>
        <v>89941.25623003894</v>
      </c>
      <c r="H67" s="37">
        <v>-68341.570000000007</v>
      </c>
      <c r="J67" s="16">
        <f t="shared" si="0"/>
        <v>21599.686230038933</v>
      </c>
      <c r="K67" s="16"/>
    </row>
    <row r="68" spans="1:11">
      <c r="A68" t="s">
        <v>102</v>
      </c>
      <c r="B68" t="s">
        <v>103</v>
      </c>
      <c r="D68" s="3">
        <f>+assessment!H68</f>
        <v>3.6737192248543945E-5</v>
      </c>
      <c r="F68" s="16">
        <f>+assessment!J68</f>
        <v>1899.9546747354964</v>
      </c>
      <c r="H68" s="37">
        <v>-1443.67</v>
      </c>
      <c r="J68" s="16">
        <f t="shared" si="0"/>
        <v>456.28467473549631</v>
      </c>
      <c r="K68" s="16"/>
    </row>
    <row r="69" spans="1:11">
      <c r="A69" t="s">
        <v>104</v>
      </c>
      <c r="B69" t="s">
        <v>105</v>
      </c>
      <c r="D69" s="3">
        <f>+assessment!H69</f>
        <v>6.1166636172283381E-5</v>
      </c>
      <c r="F69" s="16">
        <f>+assessment!J69</f>
        <v>3163.3837324076167</v>
      </c>
      <c r="H69" s="37">
        <v>-2403.69</v>
      </c>
      <c r="J69" s="16">
        <f t="shared" si="0"/>
        <v>759.69373240761661</v>
      </c>
      <c r="K69" s="16"/>
    </row>
    <row r="70" spans="1:11">
      <c r="A70" t="s">
        <v>106</v>
      </c>
      <c r="B70" t="s">
        <v>107</v>
      </c>
      <c r="D70" s="3">
        <f>+assessment!H70</f>
        <v>2.7110668466122814E-3</v>
      </c>
      <c r="F70" s="16">
        <f>+assessment!J70</f>
        <v>140209.52101873211</v>
      </c>
      <c r="H70" s="37">
        <v>-106537.74</v>
      </c>
      <c r="J70" s="16">
        <f t="shared" ref="J70:J133" si="1">SUM(F70:H70)</f>
        <v>33671.781018732101</v>
      </c>
      <c r="K70" s="16"/>
    </row>
    <row r="71" spans="1:11">
      <c r="A71" t="s">
        <v>108</v>
      </c>
      <c r="B71" t="s">
        <v>109</v>
      </c>
      <c r="D71" s="3">
        <f>+assessment!H71</f>
        <v>3.974537795609215E-5</v>
      </c>
      <c r="F71" s="16">
        <f>+assessment!J71</f>
        <v>2055.5304318282351</v>
      </c>
      <c r="H71" s="37">
        <v>-1561.89</v>
      </c>
      <c r="J71" s="16">
        <f t="shared" si="1"/>
        <v>493.64043182823502</v>
      </c>
      <c r="K71" s="16"/>
    </row>
    <row r="72" spans="1:11">
      <c r="A72" t="s">
        <v>110</v>
      </c>
      <c r="B72" t="s">
        <v>111</v>
      </c>
      <c r="D72" s="3">
        <f>+assessment!H72</f>
        <v>4.7159235179317454E-5</v>
      </c>
      <c r="F72" s="16">
        <f>+assessment!J72</f>
        <v>2438.9563777685303</v>
      </c>
      <c r="H72" s="37">
        <v>-1853.23</v>
      </c>
      <c r="J72" s="16">
        <f t="shared" si="1"/>
        <v>585.72637776853026</v>
      </c>
      <c r="K72" s="16"/>
    </row>
    <row r="73" spans="1:11">
      <c r="A73" t="s">
        <v>112</v>
      </c>
      <c r="B73" t="s">
        <v>113</v>
      </c>
      <c r="D73" s="3">
        <f>+assessment!H73</f>
        <v>6.4948226440492647E-6</v>
      </c>
      <c r="F73" s="16">
        <f>+assessment!J73</f>
        <v>335.89580174376118</v>
      </c>
      <c r="H73" s="37">
        <v>-255.23</v>
      </c>
      <c r="J73" s="16">
        <f t="shared" si="1"/>
        <v>80.665801743761193</v>
      </c>
      <c r="K73" s="16"/>
    </row>
    <row r="74" spans="1:11">
      <c r="A74" t="s">
        <v>114</v>
      </c>
      <c r="B74" t="s">
        <v>115</v>
      </c>
      <c r="D74" s="3">
        <f>+assessment!H74</f>
        <v>1.1716241514920599E-4</v>
      </c>
      <c r="F74" s="16">
        <f>+assessment!J74</f>
        <v>6059.3438077690216</v>
      </c>
      <c r="H74" s="37">
        <v>-4604.17</v>
      </c>
      <c r="J74" s="16">
        <f t="shared" si="1"/>
        <v>1455.1738077690216</v>
      </c>
      <c r="K74" s="16"/>
    </row>
    <row r="75" spans="1:11">
      <c r="A75" t="s">
        <v>116</v>
      </c>
      <c r="B75" t="s">
        <v>117</v>
      </c>
      <c r="D75" s="3">
        <f>+assessment!H75</f>
        <v>4.1513363065181862E-5</v>
      </c>
      <c r="F75" s="16">
        <f>+assessment!J75</f>
        <v>2146.9661504360142</v>
      </c>
      <c r="H75" s="37">
        <v>-1631.37</v>
      </c>
      <c r="J75" s="16">
        <f t="shared" si="1"/>
        <v>515.59615043601434</v>
      </c>
      <c r="K75" s="16"/>
    </row>
    <row r="76" spans="1:11">
      <c r="A76" t="s">
        <v>118</v>
      </c>
      <c r="B76" t="s">
        <v>119</v>
      </c>
      <c r="D76" s="3">
        <f>+assessment!H76</f>
        <v>3.9646156728135354E-4</v>
      </c>
      <c r="F76" s="16">
        <f>+assessment!J76</f>
        <v>20503.989608487951</v>
      </c>
      <c r="H76" s="37">
        <v>-15579.89</v>
      </c>
      <c r="J76" s="16">
        <f t="shared" si="1"/>
        <v>4924.0996084879516</v>
      </c>
      <c r="K76" s="16"/>
    </row>
    <row r="77" spans="1:11">
      <c r="A77" t="s">
        <v>120</v>
      </c>
      <c r="B77" t="s">
        <v>121</v>
      </c>
      <c r="D77" s="3">
        <f>+assessment!H77</f>
        <v>3.087873796020624E-5</v>
      </c>
      <c r="F77" s="16">
        <f>+assessment!J77</f>
        <v>1596.9702349735653</v>
      </c>
      <c r="H77" s="37">
        <v>-1213.45</v>
      </c>
      <c r="J77" s="16">
        <f t="shared" si="1"/>
        <v>383.52023497356527</v>
      </c>
      <c r="K77" s="16"/>
    </row>
    <row r="78" spans="1:11">
      <c r="A78" t="s">
        <v>122</v>
      </c>
      <c r="B78" t="s">
        <v>123</v>
      </c>
      <c r="D78" s="3">
        <f>+assessment!H78</f>
        <v>7.1287585222144274E-5</v>
      </c>
      <c r="F78" s="16">
        <f>+assessment!J78</f>
        <v>3686.8136213862749</v>
      </c>
      <c r="H78" s="37">
        <v>-2801.41</v>
      </c>
      <c r="J78" s="16">
        <f t="shared" si="1"/>
        <v>885.40362138627506</v>
      </c>
      <c r="K78" s="16"/>
    </row>
    <row r="79" spans="1:11">
      <c r="A79" t="s">
        <v>124</v>
      </c>
      <c r="B79" t="s">
        <v>504</v>
      </c>
      <c r="D79" s="3">
        <f>+assessment!H79</f>
        <v>3.699946899065545E-5</v>
      </c>
      <c r="F79" s="16">
        <f>+assessment!J79</f>
        <v>1913.5189645396224</v>
      </c>
      <c r="H79" s="37">
        <v>-1453.98</v>
      </c>
      <c r="J79" s="16">
        <f t="shared" si="1"/>
        <v>459.53896453962238</v>
      </c>
      <c r="K79" s="16"/>
    </row>
    <row r="80" spans="1:11">
      <c r="A80" t="s">
        <v>125</v>
      </c>
      <c r="B80" t="s">
        <v>126</v>
      </c>
      <c r="D80" s="3">
        <f>+assessment!H80</f>
        <v>2.5834144123828418E-4</v>
      </c>
      <c r="F80" s="16">
        <f>+assessment!J80</f>
        <v>13360.765995339167</v>
      </c>
      <c r="H80" s="37">
        <v>-10152.129999999999</v>
      </c>
      <c r="J80" s="16">
        <f t="shared" si="1"/>
        <v>3208.6359953391675</v>
      </c>
      <c r="K80" s="16"/>
    </row>
    <row r="81" spans="1:11">
      <c r="A81" t="s">
        <v>483</v>
      </c>
      <c r="B81" t="s">
        <v>540</v>
      </c>
      <c r="D81" s="3">
        <f>+assessment!H81</f>
        <v>1.0645661121763482E-5</v>
      </c>
      <c r="F81" s="16">
        <f>+assessment!J81</f>
        <v>550.56667034063037</v>
      </c>
      <c r="H81" s="37">
        <v>-418.35</v>
      </c>
      <c r="J81" s="16">
        <f t="shared" si="1"/>
        <v>132.21667034063034</v>
      </c>
      <c r="K81" s="16"/>
    </row>
    <row r="82" spans="1:11">
      <c r="A82" t="s">
        <v>127</v>
      </c>
      <c r="B82" t="s">
        <v>498</v>
      </c>
      <c r="D82" s="3">
        <f>+assessment!H82</f>
        <v>3.6801513360521366E-4</v>
      </c>
      <c r="F82" s="16">
        <f>+assessment!J82</f>
        <v>19032.811999788762</v>
      </c>
      <c r="H82" s="37">
        <v>-14462.02</v>
      </c>
      <c r="J82" s="16">
        <f t="shared" si="1"/>
        <v>4570.791999788762</v>
      </c>
      <c r="K82" s="16"/>
    </row>
    <row r="83" spans="1:11">
      <c r="A83" t="s">
        <v>128</v>
      </c>
      <c r="B83" t="s">
        <v>129</v>
      </c>
      <c r="D83" s="3">
        <f>+assessment!H83</f>
        <v>6.9707798102035755E-5</v>
      </c>
      <c r="F83" s="16">
        <f>+assessment!J83</f>
        <v>3605.1110268158891</v>
      </c>
      <c r="H83" s="37">
        <v>-2739.33</v>
      </c>
      <c r="J83" s="16">
        <f t="shared" si="1"/>
        <v>865.78102681588916</v>
      </c>
      <c r="K83" s="16"/>
    </row>
    <row r="84" spans="1:11">
      <c r="A84" t="s">
        <v>130</v>
      </c>
      <c r="B84" t="s">
        <v>541</v>
      </c>
      <c r="D84" s="3">
        <f>+assessment!H84</f>
        <v>1.6961328602488142E-4</v>
      </c>
      <c r="F84" s="16">
        <f>+assessment!J84</f>
        <v>8771.97020120651</v>
      </c>
      <c r="H84" s="37">
        <v>-6665.35</v>
      </c>
      <c r="J84" s="16">
        <f t="shared" si="1"/>
        <v>2106.6202012065096</v>
      </c>
      <c r="K84" s="16"/>
    </row>
    <row r="85" spans="1:11">
      <c r="A85" t="s">
        <v>131</v>
      </c>
      <c r="B85" t="s">
        <v>132</v>
      </c>
      <c r="D85" s="3">
        <f>+assessment!H85</f>
        <v>1.6368359708273394E-5</v>
      </c>
      <c r="F85" s="16">
        <f>+assessment!J85</f>
        <v>846.53016853019767</v>
      </c>
      <c r="H85" s="37">
        <v>-643.23</v>
      </c>
      <c r="J85" s="16">
        <f t="shared" si="1"/>
        <v>203.30016853019765</v>
      </c>
      <c r="K85" s="16"/>
    </row>
    <row r="86" spans="1:11">
      <c r="A86" t="s">
        <v>133</v>
      </c>
      <c r="B86" t="s">
        <v>542</v>
      </c>
      <c r="D86" s="3">
        <f>+assessment!H86</f>
        <v>5.3857777026402942E-6</v>
      </c>
      <c r="F86" s="16">
        <f>+assessment!J86</f>
        <v>278.53880214874602</v>
      </c>
      <c r="H86" s="37">
        <v>-211.65</v>
      </c>
      <c r="J86" s="16">
        <f t="shared" si="1"/>
        <v>66.888802148746009</v>
      </c>
      <c r="K86" s="16"/>
    </row>
    <row r="87" spans="1:11">
      <c r="A87" t="s">
        <v>134</v>
      </c>
      <c r="B87" t="s">
        <v>135</v>
      </c>
      <c r="D87" s="3">
        <f>+assessment!H87</f>
        <v>1.4995489042675846E-5</v>
      </c>
      <c r="F87" s="16">
        <f>+assessment!J87</f>
        <v>775.5287696954058</v>
      </c>
      <c r="H87" s="37">
        <v>-589.28</v>
      </c>
      <c r="J87" s="16">
        <f t="shared" si="1"/>
        <v>186.24876969540583</v>
      </c>
      <c r="K87" s="16"/>
    </row>
    <row r="88" spans="1:11">
      <c r="A88" t="s">
        <v>136</v>
      </c>
      <c r="B88" t="s">
        <v>137</v>
      </c>
      <c r="D88" s="3">
        <f>+assessment!H88</f>
        <v>8.4674558926911894E-6</v>
      </c>
      <c r="F88" s="16">
        <f>+assessment!J88</f>
        <v>437.91540457403568</v>
      </c>
      <c r="H88" s="37">
        <v>-332.75</v>
      </c>
      <c r="J88" s="16">
        <f t="shared" si="1"/>
        <v>105.16540457403568</v>
      </c>
      <c r="K88" s="16"/>
    </row>
    <row r="89" spans="1:11">
      <c r="A89" t="s">
        <v>138</v>
      </c>
      <c r="B89" t="s">
        <v>139</v>
      </c>
      <c r="D89" s="3">
        <f>+assessment!H89</f>
        <v>1.3800235917968407E-4</v>
      </c>
      <c r="F89" s="16">
        <f>+assessment!J89</f>
        <v>7137.1330088068944</v>
      </c>
      <c r="H89" s="37">
        <v>-5423.13</v>
      </c>
      <c r="J89" s="16">
        <f t="shared" si="1"/>
        <v>1714.0030088068943</v>
      </c>
      <c r="K89" s="16"/>
    </row>
    <row r="90" spans="1:11">
      <c r="A90" t="s">
        <v>140</v>
      </c>
      <c r="B90" t="s">
        <v>141</v>
      </c>
      <c r="D90" s="3">
        <f>+assessment!H90</f>
        <v>1.712384798537158E-5</v>
      </c>
      <c r="F90" s="16">
        <f>+assessment!J90</f>
        <v>885.60211159186315</v>
      </c>
      <c r="H90" s="37">
        <v>-672.92</v>
      </c>
      <c r="J90" s="16">
        <f t="shared" si="1"/>
        <v>212.68211159186319</v>
      </c>
      <c r="K90" s="16"/>
    </row>
    <row r="91" spans="1:11">
      <c r="A91" t="s">
        <v>142</v>
      </c>
      <c r="B91" t="s">
        <v>143</v>
      </c>
      <c r="D91" s="3">
        <f>+assessment!H91</f>
        <v>3.4483232888606594E-2</v>
      </c>
      <c r="F91" s="16">
        <f>+assessment!J91</f>
        <v>1783385.5969027577</v>
      </c>
      <c r="H91" s="37">
        <v>-1355099.68</v>
      </c>
      <c r="J91" s="16">
        <f t="shared" si="1"/>
        <v>428285.91690275772</v>
      </c>
      <c r="K91" s="16"/>
    </row>
    <row r="92" spans="1:11">
      <c r="A92" t="s">
        <v>144</v>
      </c>
      <c r="B92" t="s">
        <v>488</v>
      </c>
      <c r="D92" s="3">
        <f>+assessment!H92</f>
        <v>4.0117799578309771E-2</v>
      </c>
      <c r="F92" s="16">
        <f>+assessment!J92</f>
        <v>2074791.1362750479</v>
      </c>
      <c r="H92" s="37">
        <v>-1576523.22</v>
      </c>
      <c r="J92" s="16">
        <f t="shared" si="1"/>
        <v>498267.91627504793</v>
      </c>
      <c r="K92" s="16"/>
    </row>
    <row r="93" spans="1:11">
      <c r="A93" t="s">
        <v>145</v>
      </c>
      <c r="B93" t="s">
        <v>146</v>
      </c>
      <c r="D93" s="3">
        <f>+assessment!H93</f>
        <v>8.0985617502979222E-5</v>
      </c>
      <c r="F93" s="16">
        <f>+assessment!J93</f>
        <v>4188.3713246274201</v>
      </c>
      <c r="H93" s="37">
        <v>-3182.52</v>
      </c>
      <c r="J93" s="16">
        <f t="shared" si="1"/>
        <v>1005.8513246274201</v>
      </c>
      <c r="K93" s="16"/>
    </row>
    <row r="94" spans="1:11">
      <c r="A94" t="s">
        <v>487</v>
      </c>
      <c r="B94" t="s">
        <v>492</v>
      </c>
      <c r="D94" s="3">
        <f>+assessment!H94</f>
        <v>9.3281328012817424E-2</v>
      </c>
      <c r="F94" s="16">
        <f>+assessment!J94</f>
        <v>4824274.3763443725</v>
      </c>
      <c r="H94" s="37">
        <v>-3665709.02</v>
      </c>
      <c r="J94" s="16">
        <f t="shared" si="1"/>
        <v>1158565.3563443725</v>
      </c>
      <c r="K94" s="16"/>
    </row>
    <row r="95" spans="1:11">
      <c r="A95" t="s">
        <v>485</v>
      </c>
      <c r="B95" t="s">
        <v>493</v>
      </c>
      <c r="D95" s="3">
        <f>+assessment!H95</f>
        <v>7.0497062554158987E-3</v>
      </c>
      <c r="F95" s="16">
        <f>+assessment!J95</f>
        <v>364592.97882299032</v>
      </c>
      <c r="H95" s="37">
        <v>-277034.78000000003</v>
      </c>
      <c r="J95" s="16">
        <f t="shared" si="1"/>
        <v>87558.198822990293</v>
      </c>
      <c r="K95" s="16"/>
    </row>
    <row r="96" spans="1:11">
      <c r="A96" t="s">
        <v>486</v>
      </c>
      <c r="B96" t="s">
        <v>494</v>
      </c>
      <c r="D96" s="3">
        <f>+assessment!H96</f>
        <v>0.15001915067347676</v>
      </c>
      <c r="F96" s="16">
        <f>+assessment!J96</f>
        <v>7758611.0744001651</v>
      </c>
      <c r="H96" s="37">
        <v>-5895355.1100000003</v>
      </c>
      <c r="J96" s="16">
        <f t="shared" si="1"/>
        <v>1863255.9644001648</v>
      </c>
      <c r="K96" s="16"/>
    </row>
    <row r="97" spans="1:11">
      <c r="A97" t="s">
        <v>511</v>
      </c>
      <c r="B97" t="s">
        <v>553</v>
      </c>
      <c r="D97" s="3">
        <f>+assessment!H97</f>
        <v>5.0052505792178785E-5</v>
      </c>
      <c r="F97" s="16">
        <f>+assessment!J97</f>
        <v>2588.5890167843381</v>
      </c>
      <c r="H97" s="37">
        <v>-1966.93</v>
      </c>
      <c r="J97" s="16">
        <f t="shared" si="1"/>
        <v>621.65901678433806</v>
      </c>
      <c r="K97" s="16"/>
    </row>
    <row r="98" spans="1:11">
      <c r="A98" t="s">
        <v>147</v>
      </c>
      <c r="B98" t="s">
        <v>148</v>
      </c>
      <c r="D98" s="3">
        <f>+assessment!H98</f>
        <v>1.9685807177352195E-3</v>
      </c>
      <c r="F98" s="16">
        <f>+assessment!J98</f>
        <v>101810.01618063039</v>
      </c>
      <c r="H98" s="37">
        <v>-77360.009999999995</v>
      </c>
      <c r="J98" s="16">
        <f t="shared" si="1"/>
        <v>24450.0061806304</v>
      </c>
      <c r="K98" s="16"/>
    </row>
    <row r="99" spans="1:11">
      <c r="A99" t="s">
        <v>149</v>
      </c>
      <c r="B99" t="s">
        <v>150</v>
      </c>
      <c r="D99" s="3">
        <f>+assessment!H99</f>
        <v>1.0384013325399114E-3</v>
      </c>
      <c r="F99" s="16">
        <f>+assessment!J99</f>
        <v>53703.490801994223</v>
      </c>
      <c r="H99" s="37">
        <v>-40806.42</v>
      </c>
      <c r="J99" s="16">
        <f t="shared" si="1"/>
        <v>12897.070801994225</v>
      </c>
      <c r="K99" s="16"/>
    </row>
    <row r="100" spans="1:11">
      <c r="A100" t="s">
        <v>151</v>
      </c>
      <c r="B100" t="s">
        <v>152</v>
      </c>
      <c r="D100" s="3">
        <f>+assessment!H100</f>
        <v>3.0447145588886848E-5</v>
      </c>
      <c r="F100" s="16">
        <f>+assessment!J100</f>
        <v>1574.6493690260336</v>
      </c>
      <c r="H100" s="37">
        <v>-1196.49</v>
      </c>
      <c r="J100" s="16">
        <f t="shared" si="1"/>
        <v>378.15936902603357</v>
      </c>
      <c r="K100" s="16"/>
    </row>
    <row r="101" spans="1:11">
      <c r="A101" t="s">
        <v>153</v>
      </c>
      <c r="B101" t="s">
        <v>154</v>
      </c>
      <c r="D101" s="3">
        <f>+assessment!H101</f>
        <v>6.6247098233466789E-4</v>
      </c>
      <c r="F101" s="16">
        <f>+assessment!J101</f>
        <v>34261.323817234697</v>
      </c>
      <c r="H101" s="37">
        <v>-34711.14</v>
      </c>
      <c r="J101" s="16">
        <f t="shared" si="1"/>
        <v>-449.81618276530207</v>
      </c>
      <c r="K101" s="16"/>
    </row>
    <row r="102" spans="1:11">
      <c r="A102" t="s">
        <v>155</v>
      </c>
      <c r="B102" t="s">
        <v>480</v>
      </c>
      <c r="D102" s="3">
        <f>+assessment!H102</f>
        <v>6.0341225112749445E-3</v>
      </c>
      <c r="F102" s="16">
        <f>+assessment!J102</f>
        <v>312069.55598730914</v>
      </c>
      <c r="H102" s="37">
        <v>-237125.03</v>
      </c>
      <c r="J102" s="16">
        <f t="shared" si="1"/>
        <v>74944.525987309142</v>
      </c>
      <c r="K102" s="16"/>
    </row>
    <row r="103" spans="1:11">
      <c r="A103" t="s">
        <v>156</v>
      </c>
      <c r="B103" t="s">
        <v>543</v>
      </c>
      <c r="D103" s="3">
        <f>+assessment!H103</f>
        <v>1.0892822675853587E-4</v>
      </c>
      <c r="F103" s="16">
        <f>+assessment!J103</f>
        <v>5633.4924084660024</v>
      </c>
      <c r="H103" s="37">
        <v>-4280.59</v>
      </c>
      <c r="J103" s="16">
        <f t="shared" si="1"/>
        <v>1352.9024084660023</v>
      </c>
      <c r="K103" s="16"/>
    </row>
    <row r="104" spans="1:11">
      <c r="A104" t="s">
        <v>514</v>
      </c>
      <c r="B104" t="s">
        <v>515</v>
      </c>
      <c r="D104" s="3">
        <f>+assessment!H104</f>
        <v>1.450334087402174E-3</v>
      </c>
      <c r="F104" s="16">
        <f>+assessment!J104</f>
        <v>75007.611105533404</v>
      </c>
      <c r="H104" s="37">
        <v>-56994.29</v>
      </c>
      <c r="J104" s="16">
        <f t="shared" si="1"/>
        <v>18013.321105533403</v>
      </c>
      <c r="K104" s="16"/>
    </row>
    <row r="105" spans="1:11">
      <c r="A105" t="s">
        <v>559</v>
      </c>
      <c r="B105" t="s">
        <v>560</v>
      </c>
      <c r="D105" s="3">
        <f>+assessment!H105</f>
        <v>7.5858570239076675E-2</v>
      </c>
      <c r="F105" s="16">
        <f>+assessment!J105</f>
        <v>3923213.4064409109</v>
      </c>
      <c r="H105" s="37">
        <v>-2981040.8</v>
      </c>
      <c r="J105" s="16">
        <f t="shared" si="1"/>
        <v>942172.60644091107</v>
      </c>
      <c r="K105" s="16"/>
    </row>
    <row r="106" spans="1:11">
      <c r="A106" t="s">
        <v>157</v>
      </c>
      <c r="B106" t="s">
        <v>158</v>
      </c>
      <c r="D106" s="3">
        <f>+assessment!H106</f>
        <v>0.2849658532784482</v>
      </c>
      <c r="F106" s="16">
        <f>+assessment!J106</f>
        <v>14737713.2529184</v>
      </c>
      <c r="H106" s="37">
        <v>-11198402.949999999</v>
      </c>
      <c r="J106" s="16">
        <f t="shared" si="1"/>
        <v>3539310.3029184006</v>
      </c>
      <c r="K106" s="16"/>
    </row>
    <row r="107" spans="1:11">
      <c r="A107" t="s">
        <v>519</v>
      </c>
      <c r="B107" t="s">
        <v>518</v>
      </c>
      <c r="D107" s="3">
        <f>+assessment!H107</f>
        <v>2.9624888899187998E-3</v>
      </c>
      <c r="F107" s="16">
        <f>+assessment!J107</f>
        <v>153212.43325219772</v>
      </c>
      <c r="H107" s="37">
        <v>-116417.96</v>
      </c>
      <c r="J107" s="16">
        <f t="shared" si="1"/>
        <v>36794.473252197713</v>
      </c>
      <c r="K107" s="16"/>
    </row>
    <row r="108" spans="1:11">
      <c r="A108" t="s">
        <v>159</v>
      </c>
      <c r="B108" t="s">
        <v>160</v>
      </c>
      <c r="D108" s="3">
        <f>+assessment!H108</f>
        <v>1.5261609655389623E-3</v>
      </c>
      <c r="F108" s="16">
        <f>+assessment!J108</f>
        <v>78929.18547659328</v>
      </c>
      <c r="H108" s="37">
        <v>-59974.080000000002</v>
      </c>
      <c r="J108" s="16">
        <f t="shared" si="1"/>
        <v>18955.105476593279</v>
      </c>
      <c r="K108" s="16"/>
    </row>
    <row r="109" spans="1:11">
      <c r="A109" t="s">
        <v>161</v>
      </c>
      <c r="B109" t="s">
        <v>162</v>
      </c>
      <c r="D109" s="3">
        <f>+assessment!H109</f>
        <v>4.9950297187566894E-3</v>
      </c>
      <c r="F109" s="16">
        <f>+assessment!J109</f>
        <v>258330.30462393723</v>
      </c>
      <c r="H109" s="37">
        <v>-196291.43</v>
      </c>
      <c r="J109" s="16">
        <f t="shared" si="1"/>
        <v>62038.874623937241</v>
      </c>
      <c r="K109" s="16"/>
    </row>
    <row r="110" spans="1:11">
      <c r="A110" t="s">
        <v>163</v>
      </c>
      <c r="B110" t="s">
        <v>164</v>
      </c>
      <c r="D110" s="3">
        <f>+assessment!H110</f>
        <v>6.1631871950912293E-3</v>
      </c>
      <c r="F110" s="16">
        <f>+assessment!J110</f>
        <v>318744.45502970199</v>
      </c>
      <c r="H110" s="37">
        <v>-242196.93</v>
      </c>
      <c r="J110" s="16">
        <f t="shared" si="1"/>
        <v>76547.525029701996</v>
      </c>
      <c r="K110" s="16"/>
    </row>
    <row r="111" spans="1:11">
      <c r="A111" t="s">
        <v>165</v>
      </c>
      <c r="B111" t="s">
        <v>166</v>
      </c>
      <c r="D111" s="3">
        <f>+assessment!H111</f>
        <v>1.9723694455366564E-2</v>
      </c>
      <c r="F111" s="16">
        <f>+assessment!J111</f>
        <v>1020059.5960082811</v>
      </c>
      <c r="H111" s="37">
        <v>-775088.93</v>
      </c>
      <c r="J111" s="16">
        <f t="shared" si="1"/>
        <v>244970.66600828106</v>
      </c>
      <c r="K111" s="16"/>
    </row>
    <row r="112" spans="1:11">
      <c r="A112" t="s">
        <v>167</v>
      </c>
      <c r="B112" t="s">
        <v>168</v>
      </c>
      <c r="D112" s="3">
        <f>+assessment!H112</f>
        <v>4.4417871591402557E-3</v>
      </c>
      <c r="F112" s="16">
        <f>+assessment!J112</f>
        <v>229717.99859100857</v>
      </c>
      <c r="H112" s="37">
        <v>-174550.47</v>
      </c>
      <c r="J112" s="16">
        <f t="shared" si="1"/>
        <v>55167.528591008566</v>
      </c>
      <c r="K112" s="16"/>
    </row>
    <row r="113" spans="1:11">
      <c r="A113" t="s">
        <v>169</v>
      </c>
      <c r="B113" t="s">
        <v>170</v>
      </c>
      <c r="D113" s="3">
        <f>+assessment!H113</f>
        <v>1.9186777095266682E-2</v>
      </c>
      <c r="F113" s="16">
        <f>+assessment!J113</f>
        <v>992291.58800791891</v>
      </c>
      <c r="H113" s="37">
        <v>-753989.5</v>
      </c>
      <c r="J113" s="16">
        <f t="shared" si="1"/>
        <v>238302.08800791891</v>
      </c>
      <c r="K113" s="16"/>
    </row>
    <row r="114" spans="1:11">
      <c r="A114" t="s">
        <v>171</v>
      </c>
      <c r="B114" t="s">
        <v>172</v>
      </c>
      <c r="D114" s="3">
        <f>+assessment!H114</f>
        <v>3.2160029086005888E-3</v>
      </c>
      <c r="F114" s="16">
        <f>+assessment!J114</f>
        <v>166323.53716146661</v>
      </c>
      <c r="H114" s="37">
        <v>-126380.39</v>
      </c>
      <c r="J114" s="16">
        <f t="shared" si="1"/>
        <v>39943.147161466608</v>
      </c>
      <c r="K114" s="16"/>
    </row>
    <row r="115" spans="1:11">
      <c r="A115" t="s">
        <v>173</v>
      </c>
      <c r="B115" t="s">
        <v>174</v>
      </c>
      <c r="D115" s="3">
        <f>+assessment!H115</f>
        <v>2.5172813540474993E-3</v>
      </c>
      <c r="F115" s="16">
        <f>+assessment!J115</f>
        <v>130187.42542679228</v>
      </c>
      <c r="H115" s="37">
        <v>-98922.49</v>
      </c>
      <c r="J115" s="16">
        <f t="shared" si="1"/>
        <v>31264.935426792275</v>
      </c>
      <c r="K115" s="16"/>
    </row>
    <row r="116" spans="1:11">
      <c r="A116" t="s">
        <v>175</v>
      </c>
      <c r="B116" t="s">
        <v>176</v>
      </c>
      <c r="D116" s="3">
        <f>+assessment!H116</f>
        <v>2.1291933898223651E-3</v>
      </c>
      <c r="F116" s="16">
        <f>+assessment!J116</f>
        <v>110116.49739152986</v>
      </c>
      <c r="H116" s="37">
        <v>-83671.66</v>
      </c>
      <c r="J116" s="16">
        <f t="shared" si="1"/>
        <v>26444.837391529858</v>
      </c>
      <c r="K116" s="16"/>
    </row>
    <row r="117" spans="1:11">
      <c r="A117" t="s">
        <v>177</v>
      </c>
      <c r="B117" s="36" t="s">
        <v>570</v>
      </c>
      <c r="D117" s="3">
        <f>+assessment!H117</f>
        <v>1.1000183505071575E-2</v>
      </c>
      <c r="F117" s="16">
        <f>+assessment!J117</f>
        <v>568901.67141821748</v>
      </c>
      <c r="H117" s="37">
        <v>-432278.06</v>
      </c>
      <c r="J117" s="16">
        <f t="shared" si="1"/>
        <v>136623.61141821748</v>
      </c>
      <c r="K117" s="16"/>
    </row>
    <row r="118" spans="1:11">
      <c r="A118" t="s">
        <v>178</v>
      </c>
      <c r="B118" t="s">
        <v>179</v>
      </c>
      <c r="D118" s="3">
        <f>+assessment!H118</f>
        <v>1.172463518837738E-2</v>
      </c>
      <c r="F118" s="16">
        <f>+assessment!J118</f>
        <v>606368.48034048674</v>
      </c>
      <c r="H118" s="37">
        <v>-460747.1</v>
      </c>
      <c r="J118" s="16">
        <f t="shared" si="1"/>
        <v>145621.38034048676</v>
      </c>
      <c r="K118" s="16"/>
    </row>
    <row r="119" spans="1:11">
      <c r="A119" t="s">
        <v>180</v>
      </c>
      <c r="B119" t="s">
        <v>181</v>
      </c>
      <c r="D119" s="3">
        <f>+assessment!H119</f>
        <v>6.5743918361830444E-3</v>
      </c>
      <c r="F119" s="16">
        <f>+assessment!J119</f>
        <v>340010.91913043335</v>
      </c>
      <c r="H119" s="37">
        <v>-258356.18</v>
      </c>
      <c r="J119" s="16">
        <f t="shared" si="1"/>
        <v>81654.739130433358</v>
      </c>
      <c r="K119" s="16"/>
    </row>
    <row r="120" spans="1:11">
      <c r="A120" t="s">
        <v>182</v>
      </c>
      <c r="B120" s="36" t="s">
        <v>564</v>
      </c>
      <c r="D120" s="3">
        <f>+assessment!H120</f>
        <v>1.3324938857836543E-2</v>
      </c>
      <c r="F120" s="16">
        <f>+assessment!J120</f>
        <v>689132.13895693456</v>
      </c>
      <c r="H120" s="37">
        <v>-523634.79</v>
      </c>
      <c r="J120" s="16">
        <f t="shared" si="1"/>
        <v>165497.34895693458</v>
      </c>
      <c r="K120" s="16"/>
    </row>
    <row r="121" spans="1:11">
      <c r="A121" t="s">
        <v>183</v>
      </c>
      <c r="B121" t="s">
        <v>184</v>
      </c>
      <c r="D121" s="3">
        <f>+assessment!H121</f>
        <v>5.1289411965367362E-3</v>
      </c>
      <c r="F121" s="16">
        <f>+assessment!J121</f>
        <v>265255.86759259395</v>
      </c>
      <c r="H121" s="37">
        <v>-201553.8</v>
      </c>
      <c r="J121" s="16">
        <f t="shared" si="1"/>
        <v>63702.067592593958</v>
      </c>
      <c r="K121" s="16"/>
    </row>
    <row r="122" spans="1:11">
      <c r="A122" t="s">
        <v>185</v>
      </c>
      <c r="B122" t="s">
        <v>186</v>
      </c>
      <c r="D122" s="3">
        <f>+assessment!H122</f>
        <v>1.6490949996216247E-3</v>
      </c>
      <c r="F122" s="16">
        <f>+assessment!J122</f>
        <v>85287.022819176389</v>
      </c>
      <c r="H122" s="37">
        <v>-64805.06</v>
      </c>
      <c r="J122" s="16">
        <f t="shared" si="1"/>
        <v>20481.962819176391</v>
      </c>
      <c r="K122" s="16"/>
    </row>
    <row r="123" spans="1:11">
      <c r="A123" t="s">
        <v>187</v>
      </c>
      <c r="B123" t="s">
        <v>545</v>
      </c>
      <c r="D123" s="3">
        <f>+assessment!H123</f>
        <v>6.7234178713855225E-5</v>
      </c>
      <c r="F123" s="16">
        <f>+assessment!J123</f>
        <v>3477.1816878426248</v>
      </c>
      <c r="H123" s="37">
        <v>-2642.13</v>
      </c>
      <c r="J123" s="16">
        <f t="shared" si="1"/>
        <v>835.05168784262469</v>
      </c>
      <c r="K123" s="16"/>
    </row>
    <row r="124" spans="1:11">
      <c r="A124" t="s">
        <v>188</v>
      </c>
      <c r="B124" t="s">
        <v>189</v>
      </c>
      <c r="D124" s="3">
        <f>+assessment!H124</f>
        <v>2.7987517503714008E-3</v>
      </c>
      <c r="F124" s="16">
        <f>+assessment!J124</f>
        <v>144744.36248603216</v>
      </c>
      <c r="H124" s="37">
        <v>-109983.53</v>
      </c>
      <c r="J124" s="16">
        <f t="shared" si="1"/>
        <v>34760.832486032159</v>
      </c>
      <c r="K124" s="16"/>
    </row>
    <row r="125" spans="1:11">
      <c r="A125" t="s">
        <v>190</v>
      </c>
      <c r="B125" t="s">
        <v>191</v>
      </c>
      <c r="D125" s="3">
        <f>+assessment!H125</f>
        <v>4.4047744648838929E-3</v>
      </c>
      <c r="F125" s="16">
        <f>+assessment!J125</f>
        <v>227803.79564917323</v>
      </c>
      <c r="H125" s="37">
        <v>-173095.96</v>
      </c>
      <c r="J125" s="16">
        <f t="shared" si="1"/>
        <v>54707.835649173241</v>
      </c>
      <c r="K125" s="16"/>
    </row>
    <row r="126" spans="1:11">
      <c r="A126" t="s">
        <v>192</v>
      </c>
      <c r="B126" t="s">
        <v>546</v>
      </c>
      <c r="D126" s="3">
        <f>+assessment!H126</f>
        <v>8.7943212803406521E-4</v>
      </c>
      <c r="F126" s="16">
        <f>+assessment!J126</f>
        <v>45482.005578070057</v>
      </c>
      <c r="H126" s="37">
        <v>-34559.360000000001</v>
      </c>
      <c r="J126" s="16">
        <f t="shared" si="1"/>
        <v>10922.645578070056</v>
      </c>
      <c r="K126" s="16"/>
    </row>
    <row r="127" spans="1:11">
      <c r="A127" t="s">
        <v>481</v>
      </c>
      <c r="B127" t="s">
        <v>482</v>
      </c>
      <c r="D127" s="3">
        <f>+assessment!H127</f>
        <v>1.0054929294323837E-3</v>
      </c>
      <c r="F127" s="16">
        <f>+assessment!J127</f>
        <v>52001.551418624353</v>
      </c>
      <c r="H127" s="37">
        <v>-39513.21</v>
      </c>
      <c r="J127" s="16">
        <f t="shared" si="1"/>
        <v>12488.341418624354</v>
      </c>
      <c r="K127" s="16"/>
    </row>
    <row r="128" spans="1:11">
      <c r="A128" t="s">
        <v>193</v>
      </c>
      <c r="B128" t="s">
        <v>505</v>
      </c>
      <c r="D128" s="3">
        <f>+assessment!H128</f>
        <v>1.4616481503171761E-3</v>
      </c>
      <c r="F128" s="16">
        <f>+assessment!J128</f>
        <v>75592.745826232189</v>
      </c>
      <c r="H128" s="37">
        <v>-57438.9</v>
      </c>
      <c r="J128" s="16">
        <f t="shared" si="1"/>
        <v>18153.845826232187</v>
      </c>
      <c r="K128" s="16"/>
    </row>
    <row r="129" spans="1:11">
      <c r="A129" t="s">
        <v>194</v>
      </c>
      <c r="B129" t="s">
        <v>195</v>
      </c>
      <c r="D129" s="3">
        <f>+assessment!H129</f>
        <v>2.2969558517812205E-3</v>
      </c>
      <c r="F129" s="16">
        <f>+assessment!J129</f>
        <v>118792.74765277556</v>
      </c>
      <c r="H129" s="37">
        <v>-90264.28</v>
      </c>
      <c r="J129" s="16">
        <f t="shared" si="1"/>
        <v>28528.467652775566</v>
      </c>
      <c r="K129" s="16"/>
    </row>
    <row r="130" spans="1:11">
      <c r="A130" t="s">
        <v>557</v>
      </c>
      <c r="B130" t="s">
        <v>558</v>
      </c>
      <c r="D130" s="3">
        <f>+assessment!H130</f>
        <v>4.0227239061990053E-4</v>
      </c>
      <c r="F130" s="16">
        <f>+assessment!J130</f>
        <v>20804.510695985377</v>
      </c>
      <c r="H130" s="37">
        <v>-15808.24</v>
      </c>
      <c r="J130" s="16">
        <f t="shared" si="1"/>
        <v>4996.2706959853767</v>
      </c>
      <c r="K130" s="16"/>
    </row>
    <row r="131" spans="1:11" s="50" customFormat="1">
      <c r="A131" s="52" t="s">
        <v>577</v>
      </c>
      <c r="B131" s="52" t="s">
        <v>570</v>
      </c>
      <c r="D131" s="53">
        <f>+assessment!H132</f>
        <v>4.143048171568732E-4</v>
      </c>
      <c r="F131" s="16">
        <f>+assessment!J131</f>
        <v>262558.16845813044</v>
      </c>
      <c r="H131" s="37">
        <v>-199503.96</v>
      </c>
      <c r="J131" s="16">
        <f t="shared" si="1"/>
        <v>63054.208458130452</v>
      </c>
      <c r="K131" s="16"/>
    </row>
    <row r="132" spans="1:11">
      <c r="A132" t="s">
        <v>196</v>
      </c>
      <c r="B132" t="s">
        <v>197</v>
      </c>
      <c r="D132" s="3">
        <f>+assessment!H132</f>
        <v>4.143048171568732E-4</v>
      </c>
      <c r="F132" s="16">
        <f>+assessment!J132</f>
        <v>21426.797366470892</v>
      </c>
      <c r="H132" s="37">
        <v>-16281.08</v>
      </c>
      <c r="J132" s="16">
        <f t="shared" si="1"/>
        <v>5145.7173664708916</v>
      </c>
      <c r="K132" s="16"/>
    </row>
    <row r="133" spans="1:11">
      <c r="A133" t="s">
        <v>198</v>
      </c>
      <c r="B133" t="s">
        <v>547</v>
      </c>
      <c r="D133" s="3">
        <f>+assessment!H133</f>
        <v>1.4342564695417852E-4</v>
      </c>
      <c r="F133" s="16">
        <f>+assessment!J133</f>
        <v>7417.611737008966</v>
      </c>
      <c r="H133" s="37">
        <v>-5636.25</v>
      </c>
      <c r="J133" s="16">
        <f t="shared" si="1"/>
        <v>1781.361737008966</v>
      </c>
      <c r="K133" s="16"/>
    </row>
    <row r="134" spans="1:11">
      <c r="A134" t="s">
        <v>199</v>
      </c>
      <c r="B134" t="s">
        <v>200</v>
      </c>
      <c r="D134" s="3">
        <f>+assessment!H134</f>
        <v>2.1927855151311318E-3</v>
      </c>
      <c r="F134" s="16">
        <f>+assessment!J134</f>
        <v>113405.32128801437</v>
      </c>
      <c r="H134" s="37">
        <v>-86170.66</v>
      </c>
      <c r="J134" s="16">
        <f t="shared" ref="J134:J197" si="2">SUM(F134:H134)</f>
        <v>27234.661288014366</v>
      </c>
      <c r="K134" s="16"/>
    </row>
    <row r="135" spans="1:11">
      <c r="A135" t="s">
        <v>201</v>
      </c>
      <c r="B135" t="s">
        <v>548</v>
      </c>
      <c r="D135" s="3">
        <f>+assessment!H135</f>
        <v>3.4870439688700837E-4</v>
      </c>
      <c r="F135" s="16">
        <f>+assessment!J135</f>
        <v>18034.109533576346</v>
      </c>
      <c r="H135" s="37">
        <v>-13703.16</v>
      </c>
      <c r="J135" s="16">
        <f t="shared" si="2"/>
        <v>4330.9495335763459</v>
      </c>
      <c r="K135" s="16"/>
    </row>
    <row r="136" spans="1:11">
      <c r="A136" t="s">
        <v>202</v>
      </c>
      <c r="B136" t="s">
        <v>549</v>
      </c>
      <c r="D136" s="3">
        <f>+assessment!H136</f>
        <v>9.5437213459726626E-4</v>
      </c>
      <c r="F136" s="16">
        <f>+assessment!J136</f>
        <v>49357.713194242213</v>
      </c>
      <c r="H136" s="37">
        <v>-37504.300000000003</v>
      </c>
      <c r="J136" s="16">
        <f t="shared" si="2"/>
        <v>11853.41319424221</v>
      </c>
      <c r="K136" s="16"/>
    </row>
    <row r="137" spans="1:11">
      <c r="A137" t="s">
        <v>203</v>
      </c>
      <c r="B137" t="s">
        <v>506</v>
      </c>
      <c r="D137" s="3">
        <f>+assessment!H137</f>
        <v>4.9701760037313227E-4</v>
      </c>
      <c r="F137" s="16">
        <f>+assessment!J137</f>
        <v>25704.493333787057</v>
      </c>
      <c r="H137" s="37">
        <v>-19531.47</v>
      </c>
      <c r="J137" s="16">
        <f t="shared" si="2"/>
        <v>6173.0233337870559</v>
      </c>
      <c r="K137" s="16"/>
    </row>
    <row r="138" spans="1:11">
      <c r="A138" t="s">
        <v>204</v>
      </c>
      <c r="B138" t="s">
        <v>550</v>
      </c>
      <c r="D138" s="3">
        <f>+assessment!H138</f>
        <v>2.1552901052985598E-2</v>
      </c>
      <c r="F138" s="16">
        <f>+assessment!J138</f>
        <v>1114661.5351736522</v>
      </c>
      <c r="H138" s="37">
        <v>-846971.9</v>
      </c>
      <c r="J138" s="16">
        <f t="shared" si="2"/>
        <v>267689.6351736522</v>
      </c>
      <c r="K138" s="16"/>
    </row>
    <row r="139" spans="1:11">
      <c r="A139" t="s">
        <v>205</v>
      </c>
      <c r="B139" t="s">
        <v>206</v>
      </c>
      <c r="D139" s="3">
        <f>+assessment!H139</f>
        <v>1.3270265150710499E-3</v>
      </c>
      <c r="F139" s="16">
        <f>+assessment!J139</f>
        <v>68630.455309418088</v>
      </c>
      <c r="H139" s="37">
        <v>-52148.63</v>
      </c>
      <c r="J139" s="16">
        <f t="shared" si="2"/>
        <v>16481.825309418091</v>
      </c>
      <c r="K139" s="16"/>
    </row>
    <row r="140" spans="1:11">
      <c r="A140" t="s">
        <v>207</v>
      </c>
      <c r="B140" t="s">
        <v>208</v>
      </c>
      <c r="D140" s="3">
        <f>+assessment!H140</f>
        <v>1.3057785744927165E-3</v>
      </c>
      <c r="F140" s="16">
        <f>+assessment!J140</f>
        <v>67531.565558748407</v>
      </c>
      <c r="H140" s="37">
        <v>-51313.64</v>
      </c>
      <c r="J140" s="16">
        <f t="shared" si="2"/>
        <v>16217.925558748408</v>
      </c>
      <c r="K140" s="16"/>
    </row>
    <row r="141" spans="1:11">
      <c r="A141" t="s">
        <v>209</v>
      </c>
      <c r="B141" t="s">
        <v>210</v>
      </c>
      <c r="D141" s="3">
        <f>+assessment!H141</f>
        <v>1.9683459998068642E-5</v>
      </c>
      <c r="F141" s="16">
        <f>+assessment!J141</f>
        <v>1017.9787716297751</v>
      </c>
      <c r="H141" s="37">
        <v>-773.51</v>
      </c>
      <c r="J141" s="16">
        <f t="shared" si="2"/>
        <v>244.46877162977512</v>
      </c>
      <c r="K141" s="16"/>
    </row>
    <row r="142" spans="1:11">
      <c r="A142" t="s">
        <v>211</v>
      </c>
      <c r="B142" t="s">
        <v>462</v>
      </c>
      <c r="D142" s="3">
        <f>+assessment!H142</f>
        <v>2.2032883534949971E-5</v>
      </c>
      <c r="F142" s="16">
        <f>+assessment!J142</f>
        <v>1139.4850152651527</v>
      </c>
      <c r="H142" s="37">
        <v>-865.83</v>
      </c>
      <c r="J142" s="16">
        <f t="shared" si="2"/>
        <v>273.65501526515266</v>
      </c>
      <c r="K142" s="16"/>
    </row>
    <row r="143" spans="1:11" outlineLevel="1">
      <c r="A143" t="s">
        <v>212</v>
      </c>
      <c r="B143" t="s">
        <v>213</v>
      </c>
      <c r="D143" s="3">
        <f>+assessment!H143</f>
        <v>2.4758895898981265E-5</v>
      </c>
      <c r="F143" s="16">
        <f>+assessment!J143</f>
        <v>1280.4674806475825</v>
      </c>
      <c r="H143" s="37">
        <v>-972.95900394555542</v>
      </c>
      <c r="J143" s="16">
        <f t="shared" si="2"/>
        <v>307.50847670202711</v>
      </c>
      <c r="K143" s="16"/>
    </row>
    <row r="144" spans="1:11" outlineLevel="1">
      <c r="A144" t="s">
        <v>214</v>
      </c>
      <c r="B144" t="s">
        <v>215</v>
      </c>
      <c r="D144" s="3">
        <f>+assessment!H144</f>
        <v>7.2908111055368305E-6</v>
      </c>
      <c r="F144" s="16">
        <f>+assessment!J144</f>
        <v>377.06231191707894</v>
      </c>
      <c r="H144" s="37">
        <v>-286.50955762087051</v>
      </c>
      <c r="J144" s="16">
        <f t="shared" si="2"/>
        <v>90.552754296208434</v>
      </c>
      <c r="K144" s="16"/>
    </row>
    <row r="145" spans="1:11" outlineLevel="1">
      <c r="A145" t="s">
        <v>216</v>
      </c>
      <c r="B145" t="s">
        <v>217</v>
      </c>
      <c r="D145" s="3">
        <f>+assessment!H145</f>
        <v>5.2197893681277183E-5</v>
      </c>
      <c r="F145" s="16">
        <f>+assessment!J145</f>
        <v>2699.5430527225358</v>
      </c>
      <c r="H145" s="37">
        <v>-2051.2389103054111</v>
      </c>
      <c r="J145" s="16">
        <f t="shared" si="2"/>
        <v>648.30414241712469</v>
      </c>
      <c r="K145" s="16"/>
    </row>
    <row r="146" spans="1:11" outlineLevel="1">
      <c r="A146" t="s">
        <v>509</v>
      </c>
      <c r="B146" t="s">
        <v>507</v>
      </c>
      <c r="D146" s="3">
        <f>+assessment!H146</f>
        <v>3.3313570261841964E-5</v>
      </c>
      <c r="F146" s="16">
        <f>+assessment!J146</f>
        <v>1722.8936039232742</v>
      </c>
      <c r="H146" s="37">
        <v>-1309.135038657588</v>
      </c>
      <c r="J146" s="16">
        <f t="shared" si="2"/>
        <v>413.75856526568623</v>
      </c>
      <c r="K146" s="16"/>
    </row>
    <row r="147" spans="1:11" outlineLevel="1">
      <c r="A147" t="s">
        <v>218</v>
      </c>
      <c r="B147" t="s">
        <v>219</v>
      </c>
      <c r="D147" s="3">
        <f>+assessment!H147</f>
        <v>5.0489799221000223E-5</v>
      </c>
      <c r="F147" s="16">
        <f>+assessment!J147</f>
        <v>2611.2047270079015</v>
      </c>
      <c r="H147" s="37">
        <v>-1984.1153240398228</v>
      </c>
      <c r="J147" s="16">
        <f t="shared" si="2"/>
        <v>627.08940296807873</v>
      </c>
      <c r="K147" s="16"/>
    </row>
    <row r="148" spans="1:11" outlineLevel="1">
      <c r="A148" t="s">
        <v>220</v>
      </c>
      <c r="B148" t="s">
        <v>221</v>
      </c>
      <c r="D148" s="3">
        <f>+assessment!H148</f>
        <v>2.6098548853839222E-5</v>
      </c>
      <c r="F148" s="16">
        <f>+assessment!J148</f>
        <v>1349.7509434905132</v>
      </c>
      <c r="H148" s="37">
        <v>-1025.6038153260561</v>
      </c>
      <c r="J148" s="16">
        <f t="shared" si="2"/>
        <v>324.14712816445717</v>
      </c>
      <c r="K148" s="16"/>
    </row>
    <row r="149" spans="1:11" outlineLevel="1">
      <c r="A149" t="s">
        <v>222</v>
      </c>
      <c r="B149" t="s">
        <v>223</v>
      </c>
      <c r="D149" s="3">
        <f>+assessment!H149</f>
        <v>2.6847022520768229E-4</v>
      </c>
      <c r="F149" s="16">
        <f>+assessment!J149</f>
        <v>13884.601086541777</v>
      </c>
      <c r="H149" s="37">
        <v>-10550.168471682671</v>
      </c>
      <c r="J149" s="16">
        <f t="shared" si="2"/>
        <v>3334.4326148591063</v>
      </c>
      <c r="K149" s="16"/>
    </row>
    <row r="150" spans="1:11" outlineLevel="1">
      <c r="A150" t="s">
        <v>224</v>
      </c>
      <c r="B150" t="s">
        <v>225</v>
      </c>
      <c r="D150" s="3">
        <f>+assessment!H150</f>
        <v>2.5456376856126299E-3</v>
      </c>
      <c r="F150" s="16">
        <f>+assessment!J150</f>
        <v>131653.94318217831</v>
      </c>
      <c r="H150" s="37">
        <v>-100036.81574111889</v>
      </c>
      <c r="J150" s="16">
        <f t="shared" si="2"/>
        <v>31617.12744105942</v>
      </c>
      <c r="K150" s="16"/>
    </row>
    <row r="151" spans="1:11" outlineLevel="1">
      <c r="A151" t="s">
        <v>226</v>
      </c>
      <c r="B151" t="s">
        <v>227</v>
      </c>
      <c r="D151" s="3">
        <f>+assessment!H151</f>
        <v>2.4841094467565976E-4</v>
      </c>
      <c r="F151" s="16">
        <f>+assessment!J151</f>
        <v>12847.185827346038</v>
      </c>
      <c r="H151" s="37">
        <v>-9761.8918988527748</v>
      </c>
      <c r="J151" s="16">
        <f t="shared" si="2"/>
        <v>3085.2939284932636</v>
      </c>
      <c r="K151" s="16"/>
    </row>
    <row r="152" spans="1:11" outlineLevel="1">
      <c r="A152" t="s">
        <v>228</v>
      </c>
      <c r="B152" t="s">
        <v>229</v>
      </c>
      <c r="D152" s="3">
        <f>+assessment!H152</f>
        <v>1.7953853663222192E-4</v>
      </c>
      <c r="F152" s="16">
        <f>+assessment!J152</f>
        <v>9285.2790616593757</v>
      </c>
      <c r="H152" s="37">
        <v>-7055.3887574088803</v>
      </c>
      <c r="J152" s="16">
        <f t="shared" si="2"/>
        <v>2229.8903042504953</v>
      </c>
    </row>
    <row r="153" spans="1:11" outlineLevel="1">
      <c r="A153" t="s">
        <v>230</v>
      </c>
      <c r="B153" t="s">
        <v>231</v>
      </c>
      <c r="D153" s="3">
        <f>+assessment!H153</f>
        <v>6.106044474374975E-5</v>
      </c>
      <c r="F153" s="16">
        <f>+assessment!J153</f>
        <v>3157.8917802819801</v>
      </c>
      <c r="H153" s="37">
        <v>-2399.5136835159055</v>
      </c>
      <c r="J153" s="16">
        <f t="shared" si="2"/>
        <v>758.37809676607458</v>
      </c>
    </row>
    <row r="154" spans="1:11" outlineLevel="1">
      <c r="A154" t="s">
        <v>232</v>
      </c>
      <c r="B154" t="s">
        <v>233</v>
      </c>
      <c r="D154" s="3">
        <f>+assessment!H154</f>
        <v>3.5329550915469304E-5</v>
      </c>
      <c r="F154" s="16">
        <f>+assessment!J154</f>
        <v>1827.1550249138072</v>
      </c>
      <c r="H154" s="37">
        <v>-1388.3577365004053</v>
      </c>
      <c r="J154" s="16">
        <f t="shared" si="2"/>
        <v>438.79728841340193</v>
      </c>
    </row>
    <row r="155" spans="1:11" outlineLevel="1">
      <c r="A155" t="s">
        <v>234</v>
      </c>
      <c r="B155" t="s">
        <v>235</v>
      </c>
      <c r="D155" s="3">
        <f>+assessment!H155</f>
        <v>6.3958806557734893E-5</v>
      </c>
      <c r="F155" s="16">
        <f>+assessment!J155</f>
        <v>3307.7877233442641</v>
      </c>
      <c r="H155" s="37">
        <v>-2513.4116228713051</v>
      </c>
      <c r="J155" s="16">
        <f t="shared" si="2"/>
        <v>794.37610047295902</v>
      </c>
    </row>
    <row r="156" spans="1:11" outlineLevel="1">
      <c r="A156" t="s">
        <v>236</v>
      </c>
      <c r="B156" t="s">
        <v>237</v>
      </c>
      <c r="D156" s="3">
        <f>+assessment!H156</f>
        <v>1.4963984897099297E-4</v>
      </c>
      <c r="F156" s="16">
        <f>+assessment!J156</f>
        <v>7738.994549601709</v>
      </c>
      <c r="H156" s="37">
        <v>-5880.449556370213</v>
      </c>
      <c r="J156" s="16">
        <f t="shared" si="2"/>
        <v>1858.5449932314959</v>
      </c>
    </row>
    <row r="157" spans="1:11" outlineLevel="1">
      <c r="A157" t="s">
        <v>238</v>
      </c>
      <c r="B157" t="s">
        <v>239</v>
      </c>
      <c r="D157" s="3">
        <f>+assessment!H157</f>
        <v>1.6195010267993856E-4</v>
      </c>
      <c r="F157" s="16">
        <f>+assessment!J157</f>
        <v>8375.6497387967447</v>
      </c>
      <c r="H157" s="37">
        <v>-6364.209908037009</v>
      </c>
      <c r="J157" s="16">
        <f t="shared" si="2"/>
        <v>2011.4398307597357</v>
      </c>
    </row>
    <row r="158" spans="1:11" outlineLevel="1">
      <c r="A158" t="s">
        <v>240</v>
      </c>
      <c r="B158" t="s">
        <v>241</v>
      </c>
      <c r="D158" s="3">
        <f>+assessment!H158</f>
        <v>1.6590278129175685E-5</v>
      </c>
      <c r="F158" s="16">
        <f>+assessment!J158</f>
        <v>858.00722802757775</v>
      </c>
      <c r="H158" s="37">
        <v>-651.95397038713156</v>
      </c>
      <c r="J158" s="16">
        <f t="shared" si="2"/>
        <v>206.05325764044619</v>
      </c>
    </row>
    <row r="159" spans="1:11" outlineLevel="1">
      <c r="A159" t="s">
        <v>242</v>
      </c>
      <c r="B159" t="s">
        <v>243</v>
      </c>
      <c r="D159" s="3">
        <f>+assessment!H159</f>
        <v>1.5307902439673368E-5</v>
      </c>
      <c r="F159" s="16">
        <f>+assessment!J159</f>
        <v>791.68600049463669</v>
      </c>
      <c r="H159" s="37">
        <v>-601.56000376467387</v>
      </c>
      <c r="J159" s="16">
        <f t="shared" si="2"/>
        <v>190.12599672996282</v>
      </c>
    </row>
    <row r="160" spans="1:11" outlineLevel="1">
      <c r="A160" t="s">
        <v>244</v>
      </c>
      <c r="B160" t="s">
        <v>245</v>
      </c>
      <c r="D160" s="3">
        <f>+assessment!H160</f>
        <v>3.9459827617007102E-5</v>
      </c>
      <c r="F160" s="16">
        <f>+assessment!J160</f>
        <v>2040.7624904475638</v>
      </c>
      <c r="H160" s="37">
        <v>-1550.666666670151</v>
      </c>
      <c r="J160" s="16">
        <f t="shared" si="2"/>
        <v>490.09582377741276</v>
      </c>
    </row>
    <row r="161" spans="1:10" outlineLevel="1">
      <c r="A161" t="s">
        <v>246</v>
      </c>
      <c r="B161" t="s">
        <v>247</v>
      </c>
      <c r="D161" s="3">
        <f>+assessment!H161</f>
        <v>1.7101181173469627E-4</v>
      </c>
      <c r="F161" s="16">
        <f>+assessment!J161</f>
        <v>8844.2984140466142</v>
      </c>
      <c r="H161" s="37">
        <v>-6720.3110626254183</v>
      </c>
      <c r="J161" s="16">
        <f t="shared" si="2"/>
        <v>2123.9873514211959</v>
      </c>
    </row>
    <row r="162" spans="1:10" outlineLevel="1">
      <c r="A162" t="s">
        <v>248</v>
      </c>
      <c r="B162" t="s">
        <v>249</v>
      </c>
      <c r="D162" s="3">
        <f>+assessment!H162</f>
        <v>9.4838887811183134E-6</v>
      </c>
      <c r="F162" s="16">
        <f>+assessment!J162</f>
        <v>490.48274300471172</v>
      </c>
      <c r="H162" s="37">
        <v>-372.69169916365195</v>
      </c>
      <c r="J162" s="16">
        <f t="shared" si="2"/>
        <v>117.79104384105977</v>
      </c>
    </row>
    <row r="163" spans="1:10" outlineLevel="1">
      <c r="A163" t="s">
        <v>250</v>
      </c>
      <c r="B163" t="s">
        <v>251</v>
      </c>
      <c r="D163" s="3">
        <f>+assessment!H163</f>
        <v>8.8959467485221513E-6</v>
      </c>
      <c r="F163" s="16">
        <f>+assessment!J163</f>
        <v>460.07586798423864</v>
      </c>
      <c r="H163" s="37">
        <v>-349.58713518202364</v>
      </c>
      <c r="J163" s="16">
        <f t="shared" si="2"/>
        <v>110.488732802215</v>
      </c>
    </row>
    <row r="164" spans="1:10" outlineLevel="1">
      <c r="A164" t="s">
        <v>252</v>
      </c>
      <c r="B164" t="s">
        <v>253</v>
      </c>
      <c r="D164" s="3">
        <f>+assessment!H164</f>
        <v>2.1112399464655321E-5</v>
      </c>
      <c r="F164" s="16">
        <f>+assessment!J164</f>
        <v>1091.879907053727</v>
      </c>
      <c r="H164" s="37">
        <v>-829.66135638047263</v>
      </c>
      <c r="J164" s="16">
        <f t="shared" si="2"/>
        <v>262.21855067325441</v>
      </c>
    </row>
    <row r="165" spans="1:10" outlineLevel="1">
      <c r="A165" t="s">
        <v>500</v>
      </c>
      <c r="B165" t="s">
        <v>501</v>
      </c>
      <c r="D165" s="3">
        <f>+assessment!H165</f>
        <v>1.9523000866188578E-4</v>
      </c>
      <c r="F165" s="16">
        <f>+assessment!J165</f>
        <v>10096.802311300828</v>
      </c>
      <c r="H165" s="37">
        <v>-7672.02202969666</v>
      </c>
      <c r="J165" s="16">
        <f t="shared" si="2"/>
        <v>2424.7802816041676</v>
      </c>
    </row>
    <row r="166" spans="1:10" outlineLevel="1">
      <c r="A166" t="s">
        <v>254</v>
      </c>
      <c r="B166" t="s">
        <v>255</v>
      </c>
      <c r="D166" s="3">
        <f>+assessment!H166</f>
        <v>9.0319998950136109E-4</v>
      </c>
      <c r="F166" s="16">
        <f>+assessment!J166</f>
        <v>46711.219264236948</v>
      </c>
      <c r="H166" s="37">
        <v>-35493.366333231315</v>
      </c>
      <c r="J166" s="16">
        <f t="shared" si="2"/>
        <v>11217.852931005633</v>
      </c>
    </row>
    <row r="167" spans="1:10" outlineLevel="1">
      <c r="A167" t="s">
        <v>256</v>
      </c>
      <c r="B167" t="s">
        <v>257</v>
      </c>
      <c r="D167" s="3">
        <f>+assessment!H167</f>
        <v>1.4186145557795336E-5</v>
      </c>
      <c r="F167" s="16">
        <f>+assessment!J167</f>
        <v>733.67157148705905</v>
      </c>
      <c r="H167" s="37">
        <v>-557.47793068216492</v>
      </c>
      <c r="J167" s="16">
        <f t="shared" si="2"/>
        <v>176.19364080489413</v>
      </c>
    </row>
    <row r="168" spans="1:10" outlineLevel="1">
      <c r="A168" t="s">
        <v>258</v>
      </c>
      <c r="B168" t="s">
        <v>259</v>
      </c>
      <c r="D168" s="3">
        <f>+assessment!H168</f>
        <v>3.4842408480408714E-5</v>
      </c>
      <c r="F168" s="16">
        <f>+assessment!J168</f>
        <v>1801.9612501556917</v>
      </c>
      <c r="H168" s="37">
        <v>-1369.2143296081915</v>
      </c>
      <c r="J168" s="16">
        <f t="shared" si="2"/>
        <v>432.74692054750017</v>
      </c>
    </row>
    <row r="169" spans="1:10" outlineLevel="1">
      <c r="A169" t="s">
        <v>260</v>
      </c>
      <c r="B169" t="s">
        <v>261</v>
      </c>
      <c r="D169" s="3">
        <f>+assessment!H169</f>
        <v>9.1558795011547974E-5</v>
      </c>
      <c r="F169" s="16">
        <f>+assessment!J169</f>
        <v>4735.1893258046766</v>
      </c>
      <c r="H169" s="37">
        <v>-3598.0180360367531</v>
      </c>
      <c r="J169" s="16">
        <f t="shared" si="2"/>
        <v>1137.1712897679236</v>
      </c>
    </row>
    <row r="170" spans="1:10" outlineLevel="1">
      <c r="A170" t="s">
        <v>262</v>
      </c>
      <c r="B170" t="s">
        <v>263</v>
      </c>
      <c r="D170" s="3">
        <f>+assessment!H170</f>
        <v>1.8441874432807848E-5</v>
      </c>
      <c r="F170" s="16">
        <f>+assessment!J170</f>
        <v>953.76710616438129</v>
      </c>
      <c r="H170" s="37">
        <v>-724.71679885257004</v>
      </c>
      <c r="J170" s="16">
        <f t="shared" si="2"/>
        <v>229.05030731181125</v>
      </c>
    </row>
    <row r="171" spans="1:10" outlineLevel="1">
      <c r="A171" t="s">
        <v>264</v>
      </c>
      <c r="B171" t="s">
        <v>265</v>
      </c>
      <c r="D171" s="3">
        <f>+assessment!H171</f>
        <v>6.4846296313908288E-5</v>
      </c>
      <c r="F171" s="16">
        <f>+assessment!J171</f>
        <v>3353.6864490719586</v>
      </c>
      <c r="H171" s="37">
        <v>-2548.2876186629378</v>
      </c>
      <c r="J171" s="16">
        <f t="shared" si="2"/>
        <v>805.39883040902077</v>
      </c>
    </row>
    <row r="172" spans="1:10" outlineLevel="1">
      <c r="A172" t="s">
        <v>266</v>
      </c>
      <c r="B172" t="s">
        <v>267</v>
      </c>
      <c r="D172" s="3">
        <f>+assessment!H172</f>
        <v>8.6777827466567935E-5</v>
      </c>
      <c r="F172" s="16">
        <f>+assessment!J172</f>
        <v>4487.9297754452309</v>
      </c>
      <c r="H172" s="37">
        <v>-3410.1386798877902</v>
      </c>
      <c r="J172" s="16">
        <f t="shared" si="2"/>
        <v>1077.7910955574407</v>
      </c>
    </row>
    <row r="173" spans="1:10" outlineLevel="1">
      <c r="A173" t="s">
        <v>268</v>
      </c>
      <c r="B173" t="s">
        <v>269</v>
      </c>
      <c r="D173" s="3">
        <f>+assessment!H173</f>
        <v>1.4189384458568311E-3</v>
      </c>
      <c r="F173" s="16">
        <f>+assessment!J173</f>
        <v>73383.907924385727</v>
      </c>
      <c r="H173" s="37">
        <v>-55760.521090026552</v>
      </c>
      <c r="J173" s="16">
        <f t="shared" si="2"/>
        <v>17623.386834359175</v>
      </c>
    </row>
    <row r="174" spans="1:10" outlineLevel="1">
      <c r="A174" t="s">
        <v>270</v>
      </c>
      <c r="B174" t="s">
        <v>271</v>
      </c>
      <c r="D174" s="3">
        <f>+assessment!H174</f>
        <v>8.1174604606049246E-6</v>
      </c>
      <c r="F174" s="16">
        <f>+assessment!J174</f>
        <v>419.81452596498184</v>
      </c>
      <c r="H174" s="37">
        <v>-318.99468686091802</v>
      </c>
      <c r="J174" s="16">
        <f t="shared" si="2"/>
        <v>100.81983910406382</v>
      </c>
    </row>
    <row r="175" spans="1:10" outlineLevel="1">
      <c r="A175" t="s">
        <v>272</v>
      </c>
      <c r="B175" t="s">
        <v>273</v>
      </c>
      <c r="D175" s="3">
        <f>+assessment!H175</f>
        <v>1.3662630035099533E-5</v>
      </c>
      <c r="F175" s="16">
        <f>+assessment!J175</f>
        <v>706.59667262398909</v>
      </c>
      <c r="H175" s="37">
        <v>-536.90515782547618</v>
      </c>
      <c r="J175" s="16">
        <f t="shared" si="2"/>
        <v>169.69151479851291</v>
      </c>
    </row>
    <row r="176" spans="1:10" outlineLevel="1">
      <c r="A176" t="s">
        <v>274</v>
      </c>
      <c r="B176" t="s">
        <v>275</v>
      </c>
      <c r="D176" s="3">
        <f>+assessment!H176</f>
        <v>1.5206714265906007E-5</v>
      </c>
      <c r="F176" s="16">
        <f>+assessment!J176</f>
        <v>786.45280405228016</v>
      </c>
      <c r="H176" s="37">
        <v>-597.58357665897995</v>
      </c>
      <c r="J176" s="16">
        <f t="shared" si="2"/>
        <v>188.86922739330021</v>
      </c>
    </row>
    <row r="177" spans="1:10" outlineLevel="1">
      <c r="A177" t="s">
        <v>276</v>
      </c>
      <c r="B177" t="s">
        <v>277</v>
      </c>
      <c r="D177" s="3">
        <f>+assessment!H177</f>
        <v>1.7051243478584675E-5</v>
      </c>
      <c r="F177" s="16">
        <f>+assessment!J177</f>
        <v>881.84719011764207</v>
      </c>
      <c r="H177" s="37">
        <v>-670.06868717597035</v>
      </c>
      <c r="J177" s="16">
        <f t="shared" si="2"/>
        <v>211.77850294167172</v>
      </c>
    </row>
    <row r="178" spans="1:10" outlineLevel="1">
      <c r="A178" t="s">
        <v>278</v>
      </c>
      <c r="B178" t="s">
        <v>279</v>
      </c>
      <c r="D178" s="3">
        <f>+assessment!H178</f>
        <v>2.7948324215069902E-5</v>
      </c>
      <c r="F178" s="16">
        <f>+assessment!J178</f>
        <v>1445.4166470914754</v>
      </c>
      <c r="H178" s="37">
        <v>-1098.2950855801582</v>
      </c>
      <c r="J178" s="16">
        <f t="shared" si="2"/>
        <v>347.12156151131717</v>
      </c>
    </row>
    <row r="179" spans="1:10" outlineLevel="1">
      <c r="A179" t="s">
        <v>280</v>
      </c>
      <c r="B179" t="s">
        <v>281</v>
      </c>
      <c r="D179" s="3">
        <f>+assessment!H179</f>
        <v>2.3559978977237783E-4</v>
      </c>
      <c r="F179" s="16">
        <f>+assessment!J179</f>
        <v>12184.625295159047</v>
      </c>
      <c r="H179" s="37">
        <v>-9258.4474575115</v>
      </c>
      <c r="J179" s="16">
        <f t="shared" si="2"/>
        <v>2926.1778376475468</v>
      </c>
    </row>
    <row r="180" spans="1:10" outlineLevel="1">
      <c r="A180" t="s">
        <v>282</v>
      </c>
      <c r="B180" t="s">
        <v>283</v>
      </c>
      <c r="D180" s="3">
        <f>+assessment!H180</f>
        <v>1.7721444960146486E-4</v>
      </c>
      <c r="F180" s="16">
        <f>+assessment!J180</f>
        <v>9165.0831580447211</v>
      </c>
      <c r="H180" s="37">
        <v>-6964.0582953497378</v>
      </c>
      <c r="J180" s="16">
        <f t="shared" si="2"/>
        <v>2201.0248626949833</v>
      </c>
    </row>
    <row r="181" spans="1:10" outlineLevel="1">
      <c r="A181" t="s">
        <v>284</v>
      </c>
      <c r="B181" t="s">
        <v>285</v>
      </c>
      <c r="D181" s="3">
        <f>+assessment!H181</f>
        <v>1.6604515138571888E-5</v>
      </c>
      <c r="F181" s="16">
        <f>+assessment!J181</f>
        <v>858.74353014815256</v>
      </c>
      <c r="H181" s="37">
        <v>-652.51344713188678</v>
      </c>
      <c r="J181" s="16">
        <f t="shared" si="2"/>
        <v>206.23008301626578</v>
      </c>
    </row>
    <row r="182" spans="1:10" outlineLevel="1">
      <c r="A182" t="s">
        <v>286</v>
      </c>
      <c r="B182" t="s">
        <v>287</v>
      </c>
      <c r="D182" s="3">
        <f>+assessment!H182</f>
        <v>5.1451531171449835E-5</v>
      </c>
      <c r="F182" s="16">
        <f>+assessment!J182</f>
        <v>2660.9430712650528</v>
      </c>
      <c r="H182" s="37">
        <v>-2021.9088413432569</v>
      </c>
      <c r="J182" s="16">
        <f t="shared" si="2"/>
        <v>639.03422992179594</v>
      </c>
    </row>
    <row r="183" spans="1:10" outlineLevel="1">
      <c r="A183" t="s">
        <v>288</v>
      </c>
      <c r="B183" t="s">
        <v>289</v>
      </c>
      <c r="D183" s="3">
        <f>+assessment!H183</f>
        <v>5.2058529276543053E-5</v>
      </c>
      <c r="F183" s="16">
        <f>+assessment!J183</f>
        <v>2692.3354781622661</v>
      </c>
      <c r="H183" s="37">
        <v>-2045.7622584801913</v>
      </c>
      <c r="J183" s="16">
        <f t="shared" si="2"/>
        <v>646.57321968207475</v>
      </c>
    </row>
    <row r="184" spans="1:10" outlineLevel="1">
      <c r="A184" t="s">
        <v>290</v>
      </c>
      <c r="B184" t="s">
        <v>291</v>
      </c>
      <c r="D184" s="3">
        <f>+assessment!H184</f>
        <v>3.6801896889860403E-5</v>
      </c>
      <c r="F184" s="16">
        <f>+assessment!J184</f>
        <v>1903.3010351463456</v>
      </c>
      <c r="H184" s="37">
        <v>-1446.2170319452298</v>
      </c>
      <c r="J184" s="16">
        <f t="shared" si="2"/>
        <v>457.08400320111582</v>
      </c>
    </row>
    <row r="185" spans="1:10" outlineLevel="1">
      <c r="A185" t="s">
        <v>292</v>
      </c>
      <c r="B185" t="s">
        <v>293</v>
      </c>
      <c r="D185" s="3">
        <f>+assessment!H185</f>
        <v>1.6365829964743609E-5</v>
      </c>
      <c r="F185" s="16">
        <f>+assessment!J185</f>
        <v>846.3993365925586</v>
      </c>
      <c r="H185" s="37">
        <v>-643.13375225647474</v>
      </c>
      <c r="J185" s="16">
        <f t="shared" si="2"/>
        <v>203.26558433608386</v>
      </c>
    </row>
    <row r="186" spans="1:10" outlineLevel="1">
      <c r="A186" t="s">
        <v>294</v>
      </c>
      <c r="B186" t="s">
        <v>295</v>
      </c>
      <c r="D186" s="3">
        <f>+assessment!H186</f>
        <v>2.6083099443340854E-4</v>
      </c>
      <c r="F186" s="16">
        <f>+assessment!J186</f>
        <v>13489.519390510968</v>
      </c>
      <c r="H186" s="37">
        <v>-10249.966944305455</v>
      </c>
      <c r="J186" s="16">
        <f t="shared" si="2"/>
        <v>3239.5524462055128</v>
      </c>
    </row>
    <row r="187" spans="1:10" outlineLevel="1">
      <c r="A187" t="s">
        <v>296</v>
      </c>
      <c r="B187" t="s">
        <v>297</v>
      </c>
      <c r="D187" s="3">
        <f>+assessment!H187</f>
        <v>2.4560444503719217E-3</v>
      </c>
      <c r="F187" s="16">
        <f>+assessment!J187</f>
        <v>127020.4076368208</v>
      </c>
      <c r="H187" s="37">
        <v>-96516.038995834155</v>
      </c>
      <c r="J187" s="16">
        <f t="shared" si="2"/>
        <v>30504.36864098665</v>
      </c>
    </row>
    <row r="188" spans="1:10" outlineLevel="1">
      <c r="A188" t="s">
        <v>298</v>
      </c>
      <c r="B188" t="s">
        <v>299</v>
      </c>
      <c r="D188" s="3">
        <f>+assessment!H188</f>
        <v>1.1934050079007804E-5</v>
      </c>
      <c r="F188" s="16">
        <f>+assessment!J188</f>
        <v>617.19888887363379</v>
      </c>
      <c r="H188" s="37">
        <v>-468.97654585580983</v>
      </c>
      <c r="J188" s="16">
        <f t="shared" si="2"/>
        <v>148.22234301782396</v>
      </c>
    </row>
    <row r="189" spans="1:10" outlineLevel="1">
      <c r="A189" t="s">
        <v>300</v>
      </c>
      <c r="B189" t="s">
        <v>301</v>
      </c>
      <c r="D189" s="3">
        <f>+assessment!H189</f>
        <v>7.8256202327543131E-6</v>
      </c>
      <c r="F189" s="16">
        <f>+assessment!J189</f>
        <v>404.72128744448446</v>
      </c>
      <c r="H189" s="37">
        <v>-307.5261392100328</v>
      </c>
      <c r="J189" s="16">
        <f t="shared" si="2"/>
        <v>97.195148234451665</v>
      </c>
    </row>
    <row r="190" spans="1:10" outlineLevel="1">
      <c r="A190" t="s">
        <v>302</v>
      </c>
      <c r="B190" t="s">
        <v>303</v>
      </c>
      <c r="D190" s="3">
        <f>+assessment!H190</f>
        <v>8.0686105809336424E-5</v>
      </c>
      <c r="F190" s="16">
        <f>+assessment!J190</f>
        <v>4172.8813372972882</v>
      </c>
      <c r="H190" s="37">
        <v>-3170.7501602980533</v>
      </c>
      <c r="J190" s="16">
        <f t="shared" si="2"/>
        <v>1002.1311769992349</v>
      </c>
    </row>
    <row r="191" spans="1:10" outlineLevel="1">
      <c r="A191" t="s">
        <v>304</v>
      </c>
      <c r="B191" t="s">
        <v>305</v>
      </c>
      <c r="D191" s="3">
        <f>+assessment!H191</f>
        <v>3.4410085033306532E-4</v>
      </c>
      <c r="F191" s="16">
        <f>+assessment!J191</f>
        <v>17796.025748175645</v>
      </c>
      <c r="H191" s="37">
        <v>-13522.251636861296</v>
      </c>
      <c r="J191" s="16">
        <f t="shared" si="2"/>
        <v>4273.7741113143493</v>
      </c>
    </row>
    <row r="192" spans="1:10" outlineLevel="1">
      <c r="A192" t="s">
        <v>306</v>
      </c>
      <c r="B192" t="s">
        <v>307</v>
      </c>
      <c r="D192" s="3">
        <f>+assessment!H192</f>
        <v>1.4983374882863469E-5</v>
      </c>
      <c r="F192" s="16">
        <f>+assessment!J192</f>
        <v>774.90225598661982</v>
      </c>
      <c r="H192" s="37">
        <v>-588.80693069893846</v>
      </c>
      <c r="J192" s="16">
        <f t="shared" si="2"/>
        <v>186.09532528768136</v>
      </c>
    </row>
    <row r="193" spans="1:10" outlineLevel="1">
      <c r="A193" t="s">
        <v>308</v>
      </c>
      <c r="B193" t="s">
        <v>309</v>
      </c>
      <c r="D193" s="3">
        <f>+assessment!H193</f>
        <v>1.0458443018853346E-5</v>
      </c>
      <c r="F193" s="16">
        <f>+assessment!J193</f>
        <v>540.88422353270039</v>
      </c>
      <c r="H193" s="37">
        <v>-410.98909838154725</v>
      </c>
      <c r="J193" s="16">
        <f t="shared" si="2"/>
        <v>129.89512515115314</v>
      </c>
    </row>
    <row r="194" spans="1:10" outlineLevel="1">
      <c r="A194" t="s">
        <v>310</v>
      </c>
      <c r="B194" t="s">
        <v>311</v>
      </c>
      <c r="D194" s="3">
        <f>+assessment!H194</f>
        <v>2.3831666303186537E-5</v>
      </c>
      <c r="F194" s="16">
        <f>+assessment!J194</f>
        <v>1232.513510916727</v>
      </c>
      <c r="H194" s="37">
        <v>-936.52133775744392</v>
      </c>
      <c r="J194" s="16">
        <f t="shared" si="2"/>
        <v>295.99217315928308</v>
      </c>
    </row>
    <row r="195" spans="1:10" outlineLevel="1">
      <c r="A195" t="s">
        <v>312</v>
      </c>
      <c r="B195" t="s">
        <v>313</v>
      </c>
      <c r="D195" s="3">
        <f>+assessment!H195</f>
        <v>1.9829633160541727E-5</v>
      </c>
      <c r="F195" s="16">
        <f>+assessment!J195</f>
        <v>1025.5384779209551</v>
      </c>
      <c r="H195" s="37">
        <v>-779.25203963882268</v>
      </c>
      <c r="J195" s="16">
        <f t="shared" si="2"/>
        <v>246.28643828213239</v>
      </c>
    </row>
    <row r="196" spans="1:10" outlineLevel="1">
      <c r="A196" t="s">
        <v>314</v>
      </c>
      <c r="B196" t="s">
        <v>315</v>
      </c>
      <c r="D196" s="3">
        <f>+assessment!H196</f>
        <v>1.4937846872656507E-5</v>
      </c>
      <c r="F196" s="16">
        <f>+assessment!J196</f>
        <v>772.54766243905362</v>
      </c>
      <c r="H196" s="37">
        <v>-587.01780053564994</v>
      </c>
      <c r="J196" s="16">
        <f t="shared" si="2"/>
        <v>185.52986190340368</v>
      </c>
    </row>
    <row r="197" spans="1:10" outlineLevel="1">
      <c r="A197" t="s">
        <v>316</v>
      </c>
      <c r="B197" t="s">
        <v>317</v>
      </c>
      <c r="D197" s="3">
        <f>+assessment!H197</f>
        <v>2.278635067992803E-5</v>
      </c>
      <c r="F197" s="16">
        <f>+assessment!J197</f>
        <v>1178.4524304850081</v>
      </c>
      <c r="H197" s="37">
        <v>-895.44320358845744</v>
      </c>
      <c r="J197" s="16">
        <f t="shared" si="2"/>
        <v>283.00922689655067</v>
      </c>
    </row>
    <row r="198" spans="1:10" outlineLevel="1">
      <c r="A198" t="s">
        <v>318</v>
      </c>
      <c r="B198" t="s">
        <v>319</v>
      </c>
      <c r="D198" s="3">
        <f>+assessment!H198</f>
        <v>1.419437759391533E-5</v>
      </c>
      <c r="F198" s="16">
        <f>+assessment!J198</f>
        <v>734.09731157636588</v>
      </c>
      <c r="H198" s="37">
        <v>-557.80142788884302</v>
      </c>
      <c r="J198" s="16">
        <f t="shared" ref="J198:J261" si="3">SUM(F198:H198)</f>
        <v>176.29588368752286</v>
      </c>
    </row>
    <row r="199" spans="1:10" outlineLevel="1">
      <c r="A199" t="s">
        <v>320</v>
      </c>
      <c r="B199" t="s">
        <v>321</v>
      </c>
      <c r="D199" s="3">
        <f>+assessment!H199</f>
        <v>4.8096998680170145E-5</v>
      </c>
      <c r="F199" s="16">
        <f>+assessment!J199</f>
        <v>2487.4551344287379</v>
      </c>
      <c r="H199" s="37">
        <v>-1890.0846031084338</v>
      </c>
      <c r="J199" s="16">
        <f t="shared" si="3"/>
        <v>597.37053132030405</v>
      </c>
    </row>
    <row r="200" spans="1:10" outlineLevel="1">
      <c r="A200" t="s">
        <v>322</v>
      </c>
      <c r="B200" t="s">
        <v>323</v>
      </c>
      <c r="D200" s="3">
        <f>+assessment!H200</f>
        <v>1.1272377018939505E-4</v>
      </c>
      <c r="F200" s="16">
        <f>+assessment!J200</f>
        <v>5829.7883157807028</v>
      </c>
      <c r="H200" s="37">
        <v>-4429.7454786331664</v>
      </c>
      <c r="J200" s="16">
        <f t="shared" si="3"/>
        <v>1400.0428371475364</v>
      </c>
    </row>
    <row r="201" spans="1:10" outlineLevel="1">
      <c r="A201" t="s">
        <v>324</v>
      </c>
      <c r="B201" t="s">
        <v>325</v>
      </c>
      <c r="D201" s="3">
        <f>+assessment!H201</f>
        <v>3.3509844650860919E-5</v>
      </c>
      <c r="F201" s="16">
        <f>+assessment!J201</f>
        <v>1733.0444189454047</v>
      </c>
      <c r="H201" s="37">
        <v>-1316.8481020679706</v>
      </c>
      <c r="J201" s="16">
        <f t="shared" si="3"/>
        <v>416.19631687743413</v>
      </c>
    </row>
    <row r="202" spans="1:10" outlineLevel="1">
      <c r="A202" t="s">
        <v>326</v>
      </c>
      <c r="B202" t="s">
        <v>327</v>
      </c>
      <c r="D202" s="3">
        <f>+assessment!H202</f>
        <v>1.5823745739457679E-4</v>
      </c>
      <c r="F202" s="16">
        <f>+assessment!J202</f>
        <v>8183.6411139177608</v>
      </c>
      <c r="H202" s="37">
        <v>-6218.312785904136</v>
      </c>
      <c r="J202" s="16">
        <f t="shared" si="3"/>
        <v>1965.3283280136247</v>
      </c>
    </row>
    <row r="203" spans="1:10" outlineLevel="1">
      <c r="A203" t="s">
        <v>328</v>
      </c>
      <c r="B203" t="s">
        <v>329</v>
      </c>
      <c r="D203" s="3">
        <f>+assessment!H203</f>
        <v>1.2642338163827847E-5</v>
      </c>
      <c r="F203" s="16">
        <f>+assessment!J203</f>
        <v>653.8297573599599</v>
      </c>
      <c r="H203" s="37">
        <v>-496.81039080288474</v>
      </c>
      <c r="J203" s="16">
        <f t="shared" si="3"/>
        <v>157.01936655707516</v>
      </c>
    </row>
    <row r="204" spans="1:10" outlineLevel="1">
      <c r="A204" t="s">
        <v>330</v>
      </c>
      <c r="B204" t="s">
        <v>331</v>
      </c>
      <c r="D204" s="3">
        <f>+assessment!H204</f>
        <v>3.5222320670327832E-5</v>
      </c>
      <c r="F204" s="16">
        <f>+assessment!J204</f>
        <v>1821.6093478203802</v>
      </c>
      <c r="H204" s="37">
        <v>-1384.1438719996875</v>
      </c>
      <c r="J204" s="16">
        <f t="shared" si="3"/>
        <v>437.46547582069275</v>
      </c>
    </row>
    <row r="205" spans="1:10" outlineLevel="1">
      <c r="A205" t="s">
        <v>510</v>
      </c>
      <c r="B205" t="s">
        <v>508</v>
      </c>
      <c r="D205" s="3">
        <f>+assessment!H205</f>
        <v>6.2830679745567904E-6</v>
      </c>
      <c r="F205" s="16">
        <f>+assessment!J205</f>
        <v>324.94438576516956</v>
      </c>
      <c r="H205" s="37">
        <v>-246.90792284071628</v>
      </c>
      <c r="J205" s="16">
        <f t="shared" si="3"/>
        <v>78.036462924453275</v>
      </c>
    </row>
    <row r="206" spans="1:10" outlineLevel="1">
      <c r="A206" t="s">
        <v>332</v>
      </c>
      <c r="B206" t="s">
        <v>333</v>
      </c>
      <c r="D206" s="3">
        <f>+assessment!H206</f>
        <v>5.2629960903955675E-5</v>
      </c>
      <c r="F206" s="16">
        <f>+assessment!J206</f>
        <v>2721.8884767814616</v>
      </c>
      <c r="H206" s="37">
        <v>-2068.2180072865526</v>
      </c>
      <c r="J206" s="16">
        <f t="shared" si="3"/>
        <v>653.67046949490896</v>
      </c>
    </row>
    <row r="207" spans="1:10" outlineLevel="1">
      <c r="A207" t="s">
        <v>334</v>
      </c>
      <c r="B207" t="s">
        <v>335</v>
      </c>
      <c r="D207" s="3">
        <f>+assessment!H207</f>
        <v>2.5196963465191001E-5</v>
      </c>
      <c r="F207" s="16">
        <f>+assessment!J207</f>
        <v>1303.1232272990751</v>
      </c>
      <c r="H207" s="37">
        <v>-990.17389852806446</v>
      </c>
      <c r="J207" s="16">
        <f t="shared" si="3"/>
        <v>312.94932877101064</v>
      </c>
    </row>
    <row r="208" spans="1:10" outlineLevel="1">
      <c r="A208" t="s">
        <v>336</v>
      </c>
      <c r="B208" t="s">
        <v>337</v>
      </c>
      <c r="D208" s="3">
        <f>+assessment!H208</f>
        <v>1.7237667481836599E-5</v>
      </c>
      <c r="F208" s="16">
        <f>+assessment!J208</f>
        <v>891.48856809952736</v>
      </c>
      <c r="H208" s="37">
        <v>-677.39465652676836</v>
      </c>
      <c r="J208" s="16">
        <f t="shared" si="3"/>
        <v>214.093911572759</v>
      </c>
    </row>
    <row r="209" spans="1:10" outlineLevel="1">
      <c r="A209" t="s">
        <v>338</v>
      </c>
      <c r="B209" t="s">
        <v>339</v>
      </c>
      <c r="D209" s="3">
        <f>+assessment!H209</f>
        <v>4.2942927638649788E-6</v>
      </c>
      <c r="F209" s="16">
        <f>+assessment!J209</f>
        <v>222.0899614806969</v>
      </c>
      <c r="H209" s="37">
        <v>-168.75432681764261</v>
      </c>
      <c r="J209" s="16">
        <f t="shared" si="3"/>
        <v>53.335634663054293</v>
      </c>
    </row>
    <row r="210" spans="1:10" outlineLevel="1">
      <c r="A210" t="s">
        <v>340</v>
      </c>
      <c r="B210" t="s">
        <v>341</v>
      </c>
      <c r="D210" s="3">
        <f>+assessment!H210</f>
        <v>9.7879553895955553E-5</v>
      </c>
      <c r="F210" s="16">
        <f>+assessment!J210</f>
        <v>5062.0829901070183</v>
      </c>
      <c r="H210" s="37">
        <v>-3846.4071117631174</v>
      </c>
      <c r="J210" s="16">
        <f t="shared" si="3"/>
        <v>1215.6758783439009</v>
      </c>
    </row>
    <row r="211" spans="1:10" outlineLevel="1">
      <c r="A211" t="s">
        <v>342</v>
      </c>
      <c r="B211" t="s">
        <v>343</v>
      </c>
      <c r="D211" s="3">
        <f>+assessment!H211</f>
        <v>4.1395580390401272E-5</v>
      </c>
      <c r="F211" s="16">
        <f>+assessment!J211</f>
        <v>2140.8747283687467</v>
      </c>
      <c r="H211" s="37">
        <v>-1626.7366214036306</v>
      </c>
      <c r="J211" s="16">
        <f t="shared" si="3"/>
        <v>514.13810696511609</v>
      </c>
    </row>
    <row r="212" spans="1:10" outlineLevel="1">
      <c r="A212" t="s">
        <v>344</v>
      </c>
      <c r="B212" t="s">
        <v>345</v>
      </c>
      <c r="D212" s="3">
        <f>+assessment!H212</f>
        <v>2.1108305867850021E-5</v>
      </c>
      <c r="F212" s="16">
        <f>+assessment!J212</f>
        <v>1091.6681965796633</v>
      </c>
      <c r="H212" s="37">
        <v>-829.50048887303251</v>
      </c>
      <c r="J212" s="16">
        <f t="shared" si="3"/>
        <v>262.16770770663084</v>
      </c>
    </row>
    <row r="213" spans="1:10" outlineLevel="1">
      <c r="A213" t="s">
        <v>346</v>
      </c>
      <c r="B213" t="s">
        <v>347</v>
      </c>
      <c r="D213" s="3">
        <f>+assessment!H213</f>
        <v>4.5881403642515064E-4</v>
      </c>
      <c r="F213" s="16">
        <f>+assessment!J213</f>
        <v>23728.701623210673</v>
      </c>
      <c r="H213" s="37">
        <v>-18030.175889015401</v>
      </c>
      <c r="J213" s="16">
        <f t="shared" si="3"/>
        <v>5698.5257341952711</v>
      </c>
    </row>
    <row r="214" spans="1:10" outlineLevel="1">
      <c r="A214" t="s">
        <v>489</v>
      </c>
      <c r="B214" t="s">
        <v>351</v>
      </c>
      <c r="D214" s="3">
        <f>+assessment!H214</f>
        <v>2.6554414705865402E-5</v>
      </c>
      <c r="F214" s="16">
        <f>+assessment!J214</f>
        <v>1373.3271724725676</v>
      </c>
      <c r="H214" s="37">
        <v>-1043.5181353801436</v>
      </c>
      <c r="J214" s="16">
        <f t="shared" si="3"/>
        <v>329.80903709242398</v>
      </c>
    </row>
    <row r="215" spans="1:10" outlineLevel="1">
      <c r="A215" t="s">
        <v>490</v>
      </c>
      <c r="B215" t="s">
        <v>352</v>
      </c>
      <c r="D215" s="3">
        <f>+assessment!H215</f>
        <v>1.3306517890123772E-5</v>
      </c>
      <c r="F215" s="16">
        <f>+assessment!J215</f>
        <v>688.17945309345737</v>
      </c>
      <c r="H215" s="37">
        <v>-522.91089413608483</v>
      </c>
      <c r="J215" s="16">
        <f t="shared" si="3"/>
        <v>165.26855895737253</v>
      </c>
    </row>
    <row r="216" spans="1:10" outlineLevel="1">
      <c r="A216" t="s">
        <v>491</v>
      </c>
      <c r="B216" t="s">
        <v>348</v>
      </c>
      <c r="D216" s="3">
        <f>+assessment!H216</f>
        <v>7.1119433275501528E-6</v>
      </c>
      <c r="F216" s="16">
        <f>+assessment!J216</f>
        <v>367.81172279621853</v>
      </c>
      <c r="H216" s="37">
        <v>-279.48052790088883</v>
      </c>
      <c r="J216" s="16">
        <f t="shared" si="3"/>
        <v>88.331194895329702</v>
      </c>
    </row>
    <row r="217" spans="1:10" outlineLevel="1">
      <c r="A217" t="s">
        <v>350</v>
      </c>
      <c r="B217" t="s">
        <v>349</v>
      </c>
      <c r="D217" s="3">
        <f>+assessment!H217</f>
        <v>4.6496238415914284E-4</v>
      </c>
      <c r="F217" s="16">
        <f>+assessment!J217</f>
        <v>24046.678618841328</v>
      </c>
      <c r="H217" s="37">
        <v>-18271.789663376887</v>
      </c>
      <c r="J217" s="16">
        <f t="shared" si="3"/>
        <v>5774.8889554644411</v>
      </c>
    </row>
    <row r="218" spans="1:10" outlineLevel="1">
      <c r="A218" t="s">
        <v>353</v>
      </c>
      <c r="B218" t="s">
        <v>354</v>
      </c>
      <c r="D218" s="3">
        <f>+assessment!H218</f>
        <v>9.731293114760373E-5</v>
      </c>
      <c r="F218" s="16">
        <f>+assessment!J218</f>
        <v>5032.7786945511925</v>
      </c>
      <c r="H218" s="37">
        <v>-3824.1403391615186</v>
      </c>
      <c r="J218" s="16">
        <f t="shared" si="3"/>
        <v>1208.638355389674</v>
      </c>
    </row>
    <row r="219" spans="1:10" outlineLevel="1">
      <c r="A219" t="s">
        <v>355</v>
      </c>
      <c r="B219" t="s">
        <v>356</v>
      </c>
      <c r="D219" s="3">
        <f>+assessment!H219</f>
        <v>8.7940903815291643E-6</v>
      </c>
      <c r="F219" s="16">
        <f>+assessment!J219</f>
        <v>454.80811427811346</v>
      </c>
      <c r="H219" s="37">
        <v>-345.58444985310769</v>
      </c>
      <c r="J219" s="16">
        <f t="shared" si="3"/>
        <v>109.22366442500578</v>
      </c>
    </row>
    <row r="220" spans="1:10" outlineLevel="1">
      <c r="A220" t="s">
        <v>357</v>
      </c>
      <c r="B220" t="s">
        <v>358</v>
      </c>
      <c r="D220" s="3">
        <f>+assessment!H220</f>
        <v>1.6266248438914598E-4</v>
      </c>
      <c r="F220" s="16">
        <f>+assessment!J220</f>
        <v>8412.4923191836097</v>
      </c>
      <c r="H220" s="37">
        <v>-6392.2046215754272</v>
      </c>
      <c r="J220" s="16">
        <f t="shared" si="3"/>
        <v>2020.2876976081825</v>
      </c>
    </row>
    <row r="221" spans="1:10" outlineLevel="1">
      <c r="A221" t="s">
        <v>359</v>
      </c>
      <c r="B221" t="s">
        <v>360</v>
      </c>
      <c r="D221" s="3">
        <f>+assessment!H221</f>
        <v>3.7607234574271676E-4</v>
      </c>
      <c r="F221" s="16">
        <f>+assessment!J221</f>
        <v>19449.510634850929</v>
      </c>
      <c r="H221" s="37">
        <v>-14778.646689990637</v>
      </c>
      <c r="J221" s="16">
        <f t="shared" si="3"/>
        <v>4670.8639448602917</v>
      </c>
    </row>
    <row r="222" spans="1:10" outlineLevel="1">
      <c r="A222" t="s">
        <v>361</v>
      </c>
      <c r="B222" t="s">
        <v>362</v>
      </c>
      <c r="D222" s="3">
        <f>+assessment!H222</f>
        <v>1.1655236087875814E-5</v>
      </c>
      <c r="F222" s="16">
        <f>+assessment!J222</f>
        <v>602.77933437287084</v>
      </c>
      <c r="H222" s="37">
        <v>-458.01989479169561</v>
      </c>
      <c r="J222" s="16">
        <f t="shared" si="3"/>
        <v>144.75943958117523</v>
      </c>
    </row>
    <row r="223" spans="1:10" outlineLevel="1">
      <c r="A223" t="s">
        <v>363</v>
      </c>
      <c r="B223" t="s">
        <v>364</v>
      </c>
      <c r="D223" s="3">
        <f>+assessment!H223</f>
        <v>2.0393805996854114E-5</v>
      </c>
      <c r="F223" s="16">
        <f>+assessment!J223</f>
        <v>1054.7160702219287</v>
      </c>
      <c r="H223" s="37">
        <v>-801.42253718892653</v>
      </c>
      <c r="J223" s="16">
        <f t="shared" si="3"/>
        <v>253.29353303300218</v>
      </c>
    </row>
    <row r="224" spans="1:10" outlineLevel="1">
      <c r="A224" t="s">
        <v>365</v>
      </c>
      <c r="B224" t="s">
        <v>366</v>
      </c>
      <c r="D224" s="3">
        <f>+assessment!H224</f>
        <v>3.2775967845290508E-5</v>
      </c>
      <c r="F224" s="16">
        <f>+assessment!J224</f>
        <v>1695.0901665357444</v>
      </c>
      <c r="H224" s="37">
        <v>-1288.008688199119</v>
      </c>
      <c r="J224" s="16">
        <f t="shared" si="3"/>
        <v>407.08147833662542</v>
      </c>
    </row>
    <row r="225" spans="1:10" outlineLevel="1">
      <c r="A225" t="s">
        <v>367</v>
      </c>
      <c r="B225" t="s">
        <v>368</v>
      </c>
      <c r="D225" s="3">
        <f>+assessment!H225</f>
        <v>2.3363811949901594E-5</v>
      </c>
      <c r="F225" s="16">
        <f>+assessment!J225</f>
        <v>1208.3172669684891</v>
      </c>
      <c r="H225" s="37">
        <v>-918.13590137041831</v>
      </c>
      <c r="J225" s="16">
        <f t="shared" si="3"/>
        <v>290.18136559807078</v>
      </c>
    </row>
    <row r="226" spans="1:10" outlineLevel="1">
      <c r="A226" t="s">
        <v>369</v>
      </c>
      <c r="B226" t="s">
        <v>370</v>
      </c>
      <c r="D226" s="3">
        <f>+assessment!H226</f>
        <v>1.1080076570245382E-5</v>
      </c>
      <c r="F226" s="16">
        <f>+assessment!J226</f>
        <v>573.03353869944499</v>
      </c>
      <c r="H226" s="37">
        <v>-435.41764977775154</v>
      </c>
      <c r="J226" s="16">
        <f t="shared" si="3"/>
        <v>137.61588892169345</v>
      </c>
    </row>
    <row r="227" spans="1:10" outlineLevel="1">
      <c r="A227" t="s">
        <v>371</v>
      </c>
      <c r="B227" t="s">
        <v>372</v>
      </c>
      <c r="D227" s="3">
        <f>+assessment!H227</f>
        <v>7.0284820615697555E-4</v>
      </c>
      <c r="F227" s="16">
        <f>+assessment!J227</f>
        <v>36349.531719325401</v>
      </c>
      <c r="H227" s="37">
        <v>-27620.072129934873</v>
      </c>
      <c r="J227" s="16">
        <f t="shared" si="3"/>
        <v>8729.459589390528</v>
      </c>
    </row>
    <row r="228" spans="1:10" outlineLevel="1">
      <c r="A228" t="s">
        <v>373</v>
      </c>
      <c r="B228" t="s">
        <v>374</v>
      </c>
      <c r="D228" s="3">
        <f>+assessment!H228</f>
        <v>3.8306816579204397E-5</v>
      </c>
      <c r="F228" s="16">
        <f>+assessment!J228</f>
        <v>1981.1316755373225</v>
      </c>
      <c r="H228" s="37">
        <v>-1505.3563880755021</v>
      </c>
      <c r="J228" s="16">
        <f t="shared" si="3"/>
        <v>475.77528746182043</v>
      </c>
    </row>
    <row r="229" spans="1:10" outlineLevel="1">
      <c r="A229" t="s">
        <v>375</v>
      </c>
      <c r="B229" t="s">
        <v>376</v>
      </c>
      <c r="D229" s="3">
        <f>+assessment!H229</f>
        <v>1.2632720779712405E-5</v>
      </c>
      <c r="F229" s="16">
        <f>+assessment!J229</f>
        <v>653.33237057587371</v>
      </c>
      <c r="H229" s="37">
        <v>-496.43245309081146</v>
      </c>
      <c r="J229" s="16">
        <f t="shared" si="3"/>
        <v>156.89991748506225</v>
      </c>
    </row>
    <row r="230" spans="1:10" outlineLevel="1">
      <c r="A230" t="s">
        <v>377</v>
      </c>
      <c r="B230" t="s">
        <v>378</v>
      </c>
      <c r="D230" s="3">
        <f>+assessment!H230</f>
        <v>1.6748761670326599E-5</v>
      </c>
      <c r="F230" s="16">
        <f>+assessment!J230</f>
        <v>866.20359597102743</v>
      </c>
      <c r="H230" s="37">
        <v>-658.18195361259939</v>
      </c>
      <c r="J230" s="16">
        <f t="shared" si="3"/>
        <v>208.02164235842804</v>
      </c>
    </row>
    <row r="231" spans="1:10" outlineLevel="1">
      <c r="A231" t="s">
        <v>379</v>
      </c>
      <c r="B231" t="s">
        <v>380</v>
      </c>
      <c r="D231" s="3">
        <f>+assessment!H231</f>
        <v>4.2243706656991178E-5</v>
      </c>
      <c r="F231" s="16">
        <f>+assessment!J231</f>
        <v>2184.7376739654483</v>
      </c>
      <c r="H231" s="37">
        <v>-1660.065736358039</v>
      </c>
      <c r="J231" s="16">
        <f t="shared" si="3"/>
        <v>524.67193760740929</v>
      </c>
    </row>
    <row r="232" spans="1:10" outlineLevel="1">
      <c r="A232" t="s">
        <v>516</v>
      </c>
      <c r="B232" t="s">
        <v>517</v>
      </c>
      <c r="D232" s="3">
        <f>+assessment!H232</f>
        <v>6.0173578012505743E-6</v>
      </c>
      <c r="F232" s="16">
        <f>+assessment!J232</f>
        <v>311.20252758280031</v>
      </c>
      <c r="H232" s="37">
        <v>-236.46621709531371</v>
      </c>
      <c r="J232" s="16">
        <f t="shared" si="3"/>
        <v>74.736310487486605</v>
      </c>
    </row>
    <row r="233" spans="1:10" outlineLevel="1">
      <c r="A233" t="s">
        <v>381</v>
      </c>
      <c r="B233" t="s">
        <v>382</v>
      </c>
      <c r="D233" s="3">
        <f>+assessment!H233</f>
        <v>5.5663585855973352E-5</v>
      </c>
      <c r="F233" s="16">
        <f>+assessment!J233</f>
        <v>2878.7798872623121</v>
      </c>
      <c r="H233" s="37">
        <v>-2187.4314295531312</v>
      </c>
      <c r="J233" s="16">
        <f t="shared" si="3"/>
        <v>691.34845770918082</v>
      </c>
    </row>
    <row r="234" spans="1:10" outlineLevel="1">
      <c r="A234" t="s">
        <v>383</v>
      </c>
      <c r="B234" t="s">
        <v>384</v>
      </c>
      <c r="D234" s="3">
        <f>+assessment!H234</f>
        <v>3.6999234963554726E-5</v>
      </c>
      <c r="F234" s="16">
        <f>+assessment!J234</f>
        <v>1913.5068612498276</v>
      </c>
      <c r="H234" s="37">
        <v>-1453.971895344856</v>
      </c>
      <c r="J234" s="16">
        <f t="shared" si="3"/>
        <v>459.53496590497161</v>
      </c>
    </row>
    <row r="235" spans="1:10" outlineLevel="1">
      <c r="A235" t="s">
        <v>385</v>
      </c>
      <c r="B235" t="s">
        <v>386</v>
      </c>
      <c r="D235" s="3">
        <f>+assessment!H235</f>
        <v>3.013054572672258E-4</v>
      </c>
      <c r="F235" s="16">
        <f>+assessment!J235</f>
        <v>15582.75624835949</v>
      </c>
      <c r="H235" s="37">
        <v>-11840.506086466579</v>
      </c>
      <c r="J235" s="16">
        <f t="shared" si="3"/>
        <v>3742.2501618929109</v>
      </c>
    </row>
    <row r="236" spans="1:10" s="50" customFormat="1" outlineLevel="1">
      <c r="A236" s="52" t="s">
        <v>571</v>
      </c>
      <c r="B236" s="52" t="s">
        <v>572</v>
      </c>
      <c r="D236" s="3">
        <f>+assessment!H236</f>
        <v>4.8593496004921894E-6</v>
      </c>
      <c r="F236" s="16">
        <f>+assessment!J236</f>
        <v>251.31327204231638</v>
      </c>
      <c r="H236" s="37">
        <v>-190.95956323773913</v>
      </c>
      <c r="J236" s="16">
        <f t="shared" si="3"/>
        <v>60.353708804577252</v>
      </c>
    </row>
    <row r="237" spans="1:10" outlineLevel="1">
      <c r="A237" t="s">
        <v>387</v>
      </c>
      <c r="B237" t="s">
        <v>388</v>
      </c>
      <c r="D237" s="3">
        <f>+assessment!H237</f>
        <v>1.3391714838618018E-5</v>
      </c>
      <c r="F237" s="16">
        <f>+assessment!J237</f>
        <v>692.58562380649698</v>
      </c>
      <c r="H237" s="37">
        <v>-526.25890846129448</v>
      </c>
      <c r="J237" s="16">
        <f t="shared" si="3"/>
        <v>166.3267153452025</v>
      </c>
    </row>
    <row r="238" spans="1:10" outlineLevel="1">
      <c r="A238" t="s">
        <v>389</v>
      </c>
      <c r="B238" t="s">
        <v>390</v>
      </c>
      <c r="D238" s="3">
        <f>+assessment!H238</f>
        <v>1.8392578316680232E-5</v>
      </c>
      <c r="F238" s="16">
        <f>+assessment!J238</f>
        <v>951.21763570813869</v>
      </c>
      <c r="H238" s="37">
        <v>-722.77959211113853</v>
      </c>
      <c r="J238" s="16">
        <f t="shared" si="3"/>
        <v>228.43804359700016</v>
      </c>
    </row>
    <row r="239" spans="1:10" outlineLevel="1">
      <c r="A239" t="s">
        <v>391</v>
      </c>
      <c r="B239" t="s">
        <v>392</v>
      </c>
      <c r="D239" s="3">
        <f>+assessment!H239</f>
        <v>1.859125127667254E-5</v>
      </c>
      <c r="F239" s="16">
        <f>+assessment!J239</f>
        <v>961.49249875502505</v>
      </c>
      <c r="H239" s="37">
        <v>-730.58691300516045</v>
      </c>
      <c r="J239" s="16">
        <f t="shared" si="3"/>
        <v>230.9055857498646</v>
      </c>
    </row>
    <row r="240" spans="1:10" outlineLevel="1">
      <c r="A240" t="s">
        <v>393</v>
      </c>
      <c r="B240" t="s">
        <v>394</v>
      </c>
      <c r="D240" s="3">
        <f>+assessment!H240</f>
        <v>2.661237846081875E-4</v>
      </c>
      <c r="F240" s="16">
        <f>+assessment!J240</f>
        <v>13763.249112884183</v>
      </c>
      <c r="H240" s="37">
        <v>-10457.959573603504</v>
      </c>
      <c r="J240" s="16">
        <f t="shared" si="3"/>
        <v>3305.2895392806786</v>
      </c>
    </row>
    <row r="241" spans="1:10" outlineLevel="1">
      <c r="A241" t="s">
        <v>395</v>
      </c>
      <c r="B241" t="s">
        <v>396</v>
      </c>
      <c r="D241" s="3">
        <f>+assessment!H241</f>
        <v>1.3036876088763982E-5</v>
      </c>
      <c r="F241" s="16">
        <f>+assessment!J241</f>
        <v>674.23426105124463</v>
      </c>
      <c r="H241" s="37">
        <v>-512.31468582600826</v>
      </c>
      <c r="J241" s="16">
        <f t="shared" si="3"/>
        <v>161.91957522523637</v>
      </c>
    </row>
    <row r="242" spans="1:10" outlineLevel="1">
      <c r="A242" t="s">
        <v>397</v>
      </c>
      <c r="B242" t="s">
        <v>398</v>
      </c>
      <c r="D242" s="3">
        <f>+assessment!H242</f>
        <v>1.5705604157728272E-4</v>
      </c>
      <c r="F242" s="16">
        <f>+assessment!J242</f>
        <v>8122.5412756479136</v>
      </c>
      <c r="H242" s="37">
        <v>-6171.8862747410421</v>
      </c>
      <c r="J242" s="16">
        <f t="shared" si="3"/>
        <v>1950.6550009068715</v>
      </c>
    </row>
    <row r="243" spans="1:10" outlineLevel="1">
      <c r="A243" t="s">
        <v>399</v>
      </c>
      <c r="B243" t="s">
        <v>400</v>
      </c>
      <c r="D243" s="3">
        <f>+assessment!H243</f>
        <v>2.9729010704815512E-5</v>
      </c>
      <c r="F243" s="16">
        <f>+assessment!J243</f>
        <v>1537.5092489849858</v>
      </c>
      <c r="H243" s="37">
        <v>-1168.2713462531344</v>
      </c>
      <c r="J243" s="16">
        <f t="shared" si="3"/>
        <v>369.23790273185136</v>
      </c>
    </row>
    <row r="244" spans="1:10" outlineLevel="1">
      <c r="A244" t="s">
        <v>401</v>
      </c>
      <c r="B244" t="s">
        <v>402</v>
      </c>
      <c r="D244" s="3">
        <f>+assessment!H244</f>
        <v>9.2312182499519407E-4</v>
      </c>
      <c r="F244" s="16">
        <f>+assessment!J244</f>
        <v>47741.526213656027</v>
      </c>
      <c r="H244" s="37">
        <v>-36276.241680255342</v>
      </c>
      <c r="J244" s="16">
        <f t="shared" si="3"/>
        <v>11465.284533400685</v>
      </c>
    </row>
    <row r="245" spans="1:10" outlineLevel="1">
      <c r="A245" t="s">
        <v>403</v>
      </c>
      <c r="B245" t="s">
        <v>404</v>
      </c>
      <c r="D245" s="3">
        <f>+assessment!H245</f>
        <v>2.214842584575224E-4</v>
      </c>
      <c r="F245" s="16">
        <f>+assessment!J245</f>
        <v>11454.605713733419</v>
      </c>
      <c r="H245" s="37">
        <v>-8703.7444794667826</v>
      </c>
      <c r="J245" s="16">
        <f t="shared" si="3"/>
        <v>2750.8612342666365</v>
      </c>
    </row>
    <row r="246" spans="1:10" outlineLevel="1">
      <c r="A246" t="s">
        <v>405</v>
      </c>
      <c r="B246" t="s">
        <v>406</v>
      </c>
      <c r="D246" s="3">
        <f>+assessment!H246</f>
        <v>3.3226953816291469E-5</v>
      </c>
      <c r="F246" s="16">
        <f>+assessment!J246</f>
        <v>1718.4140204123935</v>
      </c>
      <c r="H246" s="37">
        <v>-1305.7312418593801</v>
      </c>
      <c r="J246" s="16">
        <f t="shared" si="3"/>
        <v>412.68277855301335</v>
      </c>
    </row>
    <row r="247" spans="1:10" outlineLevel="1">
      <c r="A247" t="s">
        <v>407</v>
      </c>
      <c r="B247" t="s">
        <v>408</v>
      </c>
      <c r="D247" s="3">
        <f>+assessment!H247</f>
        <v>3.776971163764435E-4</v>
      </c>
      <c r="F247" s="16">
        <f>+assessment!J247</f>
        <v>19533.539662982341</v>
      </c>
      <c r="H247" s="37">
        <v>-14842.495870660112</v>
      </c>
      <c r="J247" s="16">
        <f t="shared" si="3"/>
        <v>4691.0437923222289</v>
      </c>
    </row>
    <row r="248" spans="1:10" outlineLevel="1">
      <c r="A248" t="s">
        <v>409</v>
      </c>
      <c r="B248" t="s">
        <v>410</v>
      </c>
      <c r="D248" s="3">
        <f>+assessment!H248</f>
        <v>3.5727878780749507E-4</v>
      </c>
      <c r="F248" s="16">
        <f>+assessment!J248</f>
        <v>18477.55534734928</v>
      </c>
      <c r="H248" s="37">
        <v>-14040.109661366565</v>
      </c>
      <c r="J248" s="16">
        <f t="shared" si="3"/>
        <v>4437.4456859827151</v>
      </c>
    </row>
    <row r="249" spans="1:10" outlineLevel="1">
      <c r="A249" t="s">
        <v>411</v>
      </c>
      <c r="B249" t="s">
        <v>412</v>
      </c>
      <c r="D249" s="3">
        <f>+assessment!H249</f>
        <v>6.9498056771607229E-6</v>
      </c>
      <c r="F249" s="16">
        <f>+assessment!J249</f>
        <v>359.42637356419505</v>
      </c>
      <c r="H249" s="37">
        <v>-273.10894786482334</v>
      </c>
      <c r="J249" s="16">
        <f t="shared" si="3"/>
        <v>86.317425699371711</v>
      </c>
    </row>
    <row r="250" spans="1:10" outlineLevel="1">
      <c r="A250" t="s">
        <v>413</v>
      </c>
      <c r="B250" t="s">
        <v>414</v>
      </c>
      <c r="D250" s="3">
        <f>+assessment!H250</f>
        <v>1.5847030699719987E-5</v>
      </c>
      <c r="F250" s="16">
        <f>+assessment!J250</f>
        <v>819.56835064887809</v>
      </c>
      <c r="H250" s="37">
        <v>-622.7463158293989</v>
      </c>
      <c r="J250" s="16">
        <f t="shared" si="3"/>
        <v>196.8220348194792</v>
      </c>
    </row>
    <row r="251" spans="1:10" outlineLevel="1">
      <c r="A251" t="s">
        <v>415</v>
      </c>
      <c r="B251" t="s">
        <v>416</v>
      </c>
      <c r="D251" s="3">
        <f>+assessment!H251</f>
        <v>1.5292167002541182E-4</v>
      </c>
      <c r="F251" s="16">
        <f>+assessment!J251</f>
        <v>7908.7220348108049</v>
      </c>
      <c r="H251" s="37">
        <v>-6009.416427803535</v>
      </c>
      <c r="J251" s="16">
        <f t="shared" si="3"/>
        <v>1899.3056070072698</v>
      </c>
    </row>
    <row r="252" spans="1:10" outlineLevel="1">
      <c r="A252" t="s">
        <v>417</v>
      </c>
      <c r="B252" t="s">
        <v>418</v>
      </c>
      <c r="D252" s="3">
        <f>+assessment!H252</f>
        <v>9.6669655198625361E-6</v>
      </c>
      <c r="F252" s="16">
        <f>+assessment!J252</f>
        <v>499.95100893149066</v>
      </c>
      <c r="H252" s="37">
        <v>-379.88612988871137</v>
      </c>
      <c r="J252" s="16">
        <f t="shared" si="3"/>
        <v>120.0648790427793</v>
      </c>
    </row>
    <row r="253" spans="1:10" outlineLevel="1">
      <c r="A253" t="s">
        <v>419</v>
      </c>
      <c r="B253" t="s">
        <v>420</v>
      </c>
      <c r="D253" s="3">
        <f>+assessment!H253</f>
        <v>1.4498034505615358E-5</v>
      </c>
      <c r="F253" s="16">
        <f>+assessment!J253</f>
        <v>749.80167910116154</v>
      </c>
      <c r="H253" s="37">
        <v>-569.73433990375236</v>
      </c>
      <c r="J253" s="16">
        <f t="shared" si="3"/>
        <v>180.06733919740918</v>
      </c>
    </row>
    <row r="254" spans="1:10" outlineLevel="1">
      <c r="A254" t="s">
        <v>421</v>
      </c>
      <c r="B254" t="s">
        <v>422</v>
      </c>
      <c r="D254" s="3">
        <f>+assessment!H254</f>
        <v>9.8260924912197366E-5</v>
      </c>
      <c r="F254" s="16">
        <f>+assessment!J254</f>
        <v>5081.8065345797449</v>
      </c>
      <c r="H254" s="37">
        <v>-3861.3939821635704</v>
      </c>
      <c r="J254" s="16">
        <f t="shared" si="3"/>
        <v>1220.4125524161745</v>
      </c>
    </row>
    <row r="255" spans="1:10" outlineLevel="1">
      <c r="A255" t="s">
        <v>423</v>
      </c>
      <c r="B255" t="s">
        <v>424</v>
      </c>
      <c r="D255" s="3">
        <f>+assessment!H255</f>
        <v>6.6822432032034867E-5</v>
      </c>
      <c r="F255" s="16">
        <f>+assessment!J255</f>
        <v>3455.8871907662342</v>
      </c>
      <c r="H255" s="37">
        <v>-2625.9445161196936</v>
      </c>
      <c r="J255" s="16">
        <f t="shared" si="3"/>
        <v>829.94267464654058</v>
      </c>
    </row>
    <row r="256" spans="1:10" outlineLevel="1">
      <c r="A256" t="s">
        <v>425</v>
      </c>
      <c r="B256" t="s">
        <v>426</v>
      </c>
      <c r="D256" s="3">
        <f>+assessment!H256</f>
        <v>3.7802989649503922E-4</v>
      </c>
      <c r="F256" s="16">
        <f>+assessment!J256</f>
        <v>19550.750209115191</v>
      </c>
      <c r="H256" s="37">
        <v>-14855.573247536804</v>
      </c>
      <c r="J256" s="16">
        <f t="shared" si="3"/>
        <v>4695.1769615783869</v>
      </c>
    </row>
    <row r="257" spans="1:10" outlineLevel="1">
      <c r="A257" t="s">
        <v>427</v>
      </c>
      <c r="B257" t="s">
        <v>428</v>
      </c>
      <c r="D257" s="3">
        <f>+assessment!H257</f>
        <v>3.1583829476986918E-6</v>
      </c>
      <c r="F257" s="16">
        <f>+assessment!J257</f>
        <v>163.34357850450161</v>
      </c>
      <c r="H257" s="37">
        <v>-124.11608091934292</v>
      </c>
      <c r="J257" s="16">
        <f t="shared" si="3"/>
        <v>39.227497585158687</v>
      </c>
    </row>
    <row r="258" spans="1:10" outlineLevel="1">
      <c r="A258" t="s">
        <v>429</v>
      </c>
      <c r="B258" t="s">
        <v>430</v>
      </c>
      <c r="D258" s="3">
        <f>+assessment!H258</f>
        <v>3.0249929092464105E-5</v>
      </c>
      <c r="F258" s="16">
        <f>+assessment!J258</f>
        <v>1564.4498305915686</v>
      </c>
      <c r="H258" s="37">
        <v>-1188.7420585842265</v>
      </c>
      <c r="J258" s="16">
        <f t="shared" si="3"/>
        <v>375.7077720073421</v>
      </c>
    </row>
    <row r="259" spans="1:10" outlineLevel="1">
      <c r="A259" t="s">
        <v>431</v>
      </c>
      <c r="B259" t="s">
        <v>432</v>
      </c>
      <c r="D259" s="3">
        <f>+assessment!H259</f>
        <v>6.5683732394400638E-6</v>
      </c>
      <c r="F259" s="16">
        <f>+assessment!J259</f>
        <v>339.69965252791758</v>
      </c>
      <c r="H259" s="37">
        <v>-258.1196637630033</v>
      </c>
      <c r="J259" s="16">
        <f t="shared" si="3"/>
        <v>81.579988764914276</v>
      </c>
    </row>
    <row r="260" spans="1:10" outlineLevel="1">
      <c r="A260" t="s">
        <v>433</v>
      </c>
      <c r="B260" t="s">
        <v>434</v>
      </c>
      <c r="D260" s="3">
        <f>+assessment!H260</f>
        <v>2.4230101320371083E-4</v>
      </c>
      <c r="F260" s="16">
        <f>+assessment!J260</f>
        <v>12531.195623633532</v>
      </c>
      <c r="H260" s="37">
        <v>-9521.7877817960998</v>
      </c>
      <c r="J260" s="16">
        <f t="shared" si="3"/>
        <v>3009.407841837432</v>
      </c>
    </row>
    <row r="261" spans="1:10" outlineLevel="1">
      <c r="A261" t="s">
        <v>435</v>
      </c>
      <c r="B261" t="s">
        <v>436</v>
      </c>
      <c r="D261" s="3">
        <f>+assessment!H261</f>
        <v>4.8005514983777101E-6</v>
      </c>
      <c r="F261" s="16">
        <f>+assessment!J261</f>
        <v>248.27238290135577</v>
      </c>
      <c r="H261" s="37">
        <v>-188.64895362491117</v>
      </c>
      <c r="J261" s="16">
        <f t="shared" si="3"/>
        <v>59.623429276444597</v>
      </c>
    </row>
    <row r="262" spans="1:10" outlineLevel="1">
      <c r="A262" s="50" t="s">
        <v>575</v>
      </c>
      <c r="B262" s="50" t="s">
        <v>576</v>
      </c>
      <c r="D262" s="3">
        <f>+assessment!H262</f>
        <v>2.3802797931696801E-5</v>
      </c>
      <c r="F262" s="16">
        <f>+assessment!J262</f>
        <v>1231.0205117513892</v>
      </c>
      <c r="H262" s="37">
        <v>-935.38688725186466</v>
      </c>
      <c r="J262" s="16">
        <f t="shared" ref="J262:J264" si="4">SUM(F262:H262)</f>
        <v>295.63362449952456</v>
      </c>
    </row>
    <row r="263" spans="1:10" outlineLevel="1">
      <c r="A263" t="s">
        <v>437</v>
      </c>
      <c r="B263" t="s">
        <v>438</v>
      </c>
      <c r="D263" s="3">
        <f>+assessment!H263</f>
        <v>1.0451133816033014E-5</v>
      </c>
      <c r="F263" s="16">
        <f>+assessment!J263</f>
        <v>540.5062100478068</v>
      </c>
      <c r="H263" s="37">
        <v>-410.70186607826844</v>
      </c>
      <c r="J263" s="16">
        <f t="shared" si="4"/>
        <v>129.80434396953837</v>
      </c>
    </row>
    <row r="264" spans="1:10" outlineLevel="1">
      <c r="A264" t="s">
        <v>439</v>
      </c>
      <c r="B264" t="s">
        <v>440</v>
      </c>
      <c r="D264" s="24">
        <f>+assessment!H264</f>
        <v>9.6160539965799657E-6</v>
      </c>
      <c r="F264" s="20">
        <f>+assessment!J264</f>
        <v>497.31799370255845</v>
      </c>
      <c r="H264" s="94">
        <v>-377.88544192651523</v>
      </c>
      <c r="J264" s="16">
        <f t="shared" si="4"/>
        <v>119.43255177604323</v>
      </c>
    </row>
    <row r="265" spans="1:10">
      <c r="B265" t="s">
        <v>484</v>
      </c>
      <c r="D265" s="3">
        <f>SUBTOTAL(9,D143:D264)</f>
        <v>1.8070574750158726E-2</v>
      </c>
      <c r="F265" s="16">
        <f>SUBTOTAL(9,F143:F264)</f>
        <v>934564.42559466581</v>
      </c>
      <c r="H265" s="37">
        <f>SUBTOTAL(9,H143:H264)</f>
        <v>-710125.70517579338</v>
      </c>
      <c r="J265" s="16">
        <f>SUBTOTAL(9,J143:J264)</f>
        <v>224438.72041887231</v>
      </c>
    </row>
    <row r="266" spans="1:10">
      <c r="D266" s="7"/>
      <c r="F266" s="20"/>
      <c r="H266" s="20"/>
      <c r="J266" s="20"/>
    </row>
    <row r="267" spans="1:10">
      <c r="D267" s="8">
        <f>SUBTOTAL(9,D4:D266)</f>
        <v>0.99533752586061897</v>
      </c>
      <c r="F267" s="16">
        <f>SUBTOTAL(9,F4:F266)</f>
        <v>51717471</v>
      </c>
      <c r="H267" s="16">
        <f>SUBTOTAL(9,H4:H266)</f>
        <v>-39309922.405175745</v>
      </c>
      <c r="J267" s="16">
        <f>SUBTOTAL(9,J4:J266)</f>
        <v>12407548.594824182</v>
      </c>
    </row>
    <row r="268" spans="1:10">
      <c r="F268" s="16"/>
    </row>
    <row r="269" spans="1:10">
      <c r="F269" s="16"/>
    </row>
    <row r="270" spans="1:10">
      <c r="D270" s="35" t="s">
        <v>578</v>
      </c>
      <c r="F270" s="16">
        <f>assessment!J270</f>
        <v>41500000</v>
      </c>
      <c r="H270" s="16">
        <f>+$H$267*(F270/$F$275)</f>
        <v>-31543726.873550978</v>
      </c>
      <c r="J270" s="16">
        <f>SUM(F270:H270)</f>
        <v>9956273.1264490224</v>
      </c>
    </row>
    <row r="271" spans="1:10">
      <c r="D271" s="9" t="s">
        <v>512</v>
      </c>
      <c r="F271" s="16">
        <f>assessment!J271</f>
        <v>-1383633.53</v>
      </c>
      <c r="H271" s="16">
        <f>+$H$267*(F271/$F$275)</f>
        <v>1051685.738877282</v>
      </c>
      <c r="J271" s="16">
        <f>SUM(F271:H271)</f>
        <v>-331947.79112271802</v>
      </c>
    </row>
    <row r="272" spans="1:10">
      <c r="D272" s="35" t="s">
        <v>566</v>
      </c>
      <c r="F272" s="16">
        <f>assessment!J272</f>
        <v>13336292.67</v>
      </c>
      <c r="H272" s="16">
        <f>+$H$267*(F272/$F$275)</f>
        <v>-10136780.084053492</v>
      </c>
      <c r="J272" s="16">
        <f>SUM(F272:H272)</f>
        <v>3199512.5859465078</v>
      </c>
    </row>
    <row r="273" spans="4:10">
      <c r="D273" s="9" t="s">
        <v>512</v>
      </c>
      <c r="F273" s="16">
        <f>assessment!J273</f>
        <v>-1735188.14</v>
      </c>
      <c r="H273" s="16">
        <f>+$H$267*(F273/$F$275)</f>
        <v>1318898.8135514441</v>
      </c>
      <c r="J273" s="16">
        <f>SUM(F273:H273)</f>
        <v>-416289.3264485558</v>
      </c>
    </row>
    <row r="274" spans="4:10">
      <c r="F274" s="16"/>
      <c r="H274" s="16"/>
    </row>
    <row r="275" spans="4:10" ht="13.5" thickBot="1">
      <c r="F275" s="17">
        <f>SUM(F270:F274)</f>
        <v>51717471</v>
      </c>
      <c r="H275" s="17">
        <f>SUM(H270:H274)</f>
        <v>-39309922.405175745</v>
      </c>
      <c r="J275" s="17">
        <f>SUM(J270:J274)</f>
        <v>12407548.594824256</v>
      </c>
    </row>
    <row r="276" spans="4:10" ht="13.5" thickTop="1"/>
    <row r="278" spans="4:10">
      <c r="F278" s="16"/>
    </row>
    <row r="279" spans="4:10">
      <c r="F279" s="16"/>
    </row>
    <row r="280" spans="4:10">
      <c r="F280" s="16"/>
    </row>
    <row r="281" spans="4:10">
      <c r="F281" s="16"/>
    </row>
    <row r="282" spans="4:10">
      <c r="F282" s="16"/>
    </row>
    <row r="284" spans="4:10">
      <c r="F284" s="16"/>
      <c r="H284" s="16"/>
    </row>
  </sheetData>
  <phoneticPr fontId="7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2017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7"/>
  <sheetViews>
    <sheetView workbookViewId="0">
      <pane xSplit="2" ySplit="3" topLeftCell="F235" activePane="bottomRight" state="frozen"/>
      <selection activeCell="D52" sqref="D52"/>
      <selection pane="topRight" activeCell="D52" sqref="D52"/>
      <selection pane="bottomLeft" activeCell="D52" sqref="D52"/>
      <selection pane="bottomRight" activeCell="T262" sqref="T262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2" customWidth="1"/>
    <col min="16" max="16" width="12.85546875" bestFit="1" customWidth="1"/>
    <col min="17" max="17" width="1.5703125" customWidth="1"/>
    <col min="18" max="18" width="10" style="52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457</v>
      </c>
      <c r="H1" s="1" t="s">
        <v>0</v>
      </c>
      <c r="J1" s="1"/>
      <c r="O1" s="1" t="s">
        <v>582</v>
      </c>
      <c r="R1" s="1" t="s">
        <v>584</v>
      </c>
    </row>
    <row r="2" spans="1:24">
      <c r="A2" s="19" t="s">
        <v>461</v>
      </c>
      <c r="B2" s="19"/>
      <c r="C2" s="1" t="s">
        <v>513</v>
      </c>
      <c r="D2" s="1" t="s">
        <v>470</v>
      </c>
      <c r="E2" s="1" t="s">
        <v>469</v>
      </c>
      <c r="F2" s="1" t="s">
        <v>458</v>
      </c>
      <c r="H2" s="1" t="s">
        <v>3</v>
      </c>
      <c r="J2" s="1" t="s">
        <v>3</v>
      </c>
      <c r="L2" s="1" t="s">
        <v>4</v>
      </c>
      <c r="O2" s="1" t="s">
        <v>583</v>
      </c>
      <c r="R2" s="1" t="s">
        <v>583</v>
      </c>
    </row>
    <row r="3" spans="1:24">
      <c r="A3" s="11" t="s">
        <v>459</v>
      </c>
      <c r="B3" s="11" t="s">
        <v>460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467</v>
      </c>
      <c r="Q3" s="11"/>
      <c r="R3" s="11" t="s">
        <v>5</v>
      </c>
      <c r="S3" s="11" t="s">
        <v>467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5"/>
      <c r="R4" s="45"/>
    </row>
    <row r="5" spans="1:24">
      <c r="A5" t="s">
        <v>7</v>
      </c>
      <c r="B5" t="s">
        <v>520</v>
      </c>
      <c r="C5" s="3">
        <f>+payroll!G5</f>
        <v>2.9297342434404646E-3</v>
      </c>
      <c r="D5" s="3">
        <f>+IFR!T5</f>
        <v>2.8179012636379169E-3</v>
      </c>
      <c r="E5" s="3">
        <f>+claims!R5</f>
        <v>2.449760568138158E-4</v>
      </c>
      <c r="F5" s="3">
        <f>+costs!L5</f>
        <v>1.3954571588969771E-4</v>
      </c>
      <c r="H5" s="3">
        <f>(C5*$C$3)+(D5*$D$3)+(E5*$E$3)+(F5*$F$3)</f>
        <v>8.3892827644068866E-4</v>
      </c>
      <c r="J5" s="16">
        <f t="shared" ref="J5:J36" si="0">(+H5*$J$275)</f>
        <v>43387.248807901298</v>
      </c>
      <c r="L5" s="6">
        <f>+J5/payroll!F5</f>
        <v>1.6539392704789434E-3</v>
      </c>
      <c r="O5" s="40">
        <v>43956.877751891421</v>
      </c>
      <c r="P5" s="40">
        <f t="shared" ref="P5:P65" si="1">+J5-O5</f>
        <v>-569.62894399012293</v>
      </c>
      <c r="Q5" s="52"/>
      <c r="R5" s="55">
        <v>8.3892827644068866E-4</v>
      </c>
      <c r="S5" s="55">
        <f t="shared" ref="S5:S54" si="2">+H5-R5</f>
        <v>0</v>
      </c>
      <c r="V5" s="16"/>
      <c r="W5" s="16"/>
    </row>
    <row r="6" spans="1:24">
      <c r="A6" t="s">
        <v>8</v>
      </c>
      <c r="B6" t="s">
        <v>521</v>
      </c>
      <c r="C6" s="3">
        <f>+payroll!G6</f>
        <v>3.2878621024948623E-3</v>
      </c>
      <c r="D6" s="3">
        <f>+IFR!T6</f>
        <v>4.25593180640644E-3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9.4297423861266279E-4</v>
      </c>
      <c r="J6" s="16">
        <f t="shared" si="0"/>
        <v>48768.242839197468</v>
      </c>
      <c r="L6" s="6">
        <f>+J6/payroll!F6</f>
        <v>1.6565676936035004E-3</v>
      </c>
      <c r="O6" s="40">
        <v>49408.518575318514</v>
      </c>
      <c r="P6" s="40">
        <f t="shared" si="1"/>
        <v>-640.27573612104607</v>
      </c>
      <c r="Q6" s="52"/>
      <c r="R6" s="55">
        <v>9.4297423861266279E-4</v>
      </c>
      <c r="S6" s="55">
        <f t="shared" si="2"/>
        <v>0</v>
      </c>
      <c r="V6" s="16"/>
      <c r="W6" s="16"/>
    </row>
    <row r="7" spans="1:24">
      <c r="A7" t="s">
        <v>9</v>
      </c>
      <c r="B7" t="s">
        <v>10</v>
      </c>
      <c r="C7" s="3">
        <f>+payroll!G7</f>
        <v>2.8207836505581454E-3</v>
      </c>
      <c r="D7" s="3">
        <f>+IFR!T7</f>
        <v>2.2204271055141422E-3</v>
      </c>
      <c r="E7" s="3">
        <f>+claims!R7</f>
        <v>1.4698563408828947E-4</v>
      </c>
      <c r="F7" s="3">
        <f>+costs!L7</f>
        <v>1.7763788679276888E-5</v>
      </c>
      <c r="H7" s="3">
        <f t="shared" si="3"/>
        <v>6.6285746282984551E-4</v>
      </c>
      <c r="J7" s="16">
        <f t="shared" si="0"/>
        <v>34281.311611036115</v>
      </c>
      <c r="L7" s="6">
        <f>+J7/payroll!F7</f>
        <v>1.3572921144874238E-3</v>
      </c>
      <c r="O7" s="40">
        <v>34731.389176867728</v>
      </c>
      <c r="P7" s="40">
        <f t="shared" si="1"/>
        <v>-450.07756583161245</v>
      </c>
      <c r="Q7" s="52"/>
      <c r="R7" s="55">
        <v>6.6285746282984551E-4</v>
      </c>
      <c r="S7" s="55">
        <f t="shared" si="2"/>
        <v>0</v>
      </c>
      <c r="V7" s="16"/>
      <c r="W7" s="16"/>
    </row>
    <row r="8" spans="1:24">
      <c r="A8" t="s">
        <v>11</v>
      </c>
      <c r="B8" t="s">
        <v>12</v>
      </c>
      <c r="C8" s="3">
        <f>+payroll!G8</f>
        <v>1.4362109125207704E-3</v>
      </c>
      <c r="D8" s="3">
        <f>+IFR!T8</f>
        <v>7.9179298113820447E-4</v>
      </c>
      <c r="E8" s="3">
        <f>+claims!R8</f>
        <v>4.8995211362763162E-5</v>
      </c>
      <c r="F8" s="3">
        <f>+costs!L8</f>
        <v>3.3799783335942199E-5</v>
      </c>
      <c r="H8" s="3">
        <f t="shared" si="3"/>
        <v>3.0612963841335168E-4</v>
      </c>
      <c r="J8" s="16">
        <f t="shared" si="0"/>
        <v>15832.250696883002</v>
      </c>
      <c r="L8" s="6">
        <f>+J8/payroll!F8</f>
        <v>1.2311475632199663E-3</v>
      </c>
      <c r="O8" s="40">
        <v>16040.111496847114</v>
      </c>
      <c r="P8" s="40">
        <f t="shared" si="1"/>
        <v>-207.86079996411172</v>
      </c>
      <c r="Q8" s="52"/>
      <c r="R8" s="55">
        <v>3.0612963841335168E-4</v>
      </c>
      <c r="S8" s="55">
        <f t="shared" si="2"/>
        <v>0</v>
      </c>
      <c r="V8" s="16"/>
      <c r="W8" s="16"/>
    </row>
    <row r="9" spans="1:24">
      <c r="A9" t="s">
        <v>13</v>
      </c>
      <c r="B9" t="s">
        <v>14</v>
      </c>
      <c r="C9" s="3">
        <f>+payroll!G9</f>
        <v>1.4582121191058427E-4</v>
      </c>
      <c r="D9" s="3">
        <f>+IFR!T9</f>
        <v>1.3606993553812061E-4</v>
      </c>
      <c r="E9" s="3">
        <f>+claims!R9</f>
        <v>4.8995211362763162E-5</v>
      </c>
      <c r="F9" s="3">
        <f>+costs!L9</f>
        <v>1.1441585825771918E-5</v>
      </c>
      <c r="H9" s="3">
        <f t="shared" si="3"/>
        <v>4.9450626630965734E-5</v>
      </c>
      <c r="J9" s="16">
        <f t="shared" si="0"/>
        <v>2557.461348718798</v>
      </c>
      <c r="L9" s="6">
        <f>+J9/payroll!F9</f>
        <v>1.9587276297893621E-3</v>
      </c>
      <c r="O9" s="40">
        <v>2591.0381263987174</v>
      </c>
      <c r="P9" s="40">
        <f t="shared" si="1"/>
        <v>-33.57677767991936</v>
      </c>
      <c r="Q9" s="52"/>
      <c r="R9" s="55">
        <v>4.9450626630965734E-5</v>
      </c>
      <c r="S9" s="55">
        <f t="shared" si="2"/>
        <v>0</v>
      </c>
      <c r="V9" s="16"/>
      <c r="W9" s="16"/>
    </row>
    <row r="10" spans="1:24">
      <c r="A10" t="s">
        <v>15</v>
      </c>
      <c r="B10" t="s">
        <v>16</v>
      </c>
      <c r="C10" s="3">
        <f>+payroll!G10</f>
        <v>2.3685395715668061E-4</v>
      </c>
      <c r="D10" s="3">
        <f>+IFR!T10</f>
        <v>1.5236893616222538E-4</v>
      </c>
      <c r="E10" s="3">
        <f>+claims!R10</f>
        <v>4.8995211362763162E-5</v>
      </c>
      <c r="F10" s="3">
        <f>+costs!L10</f>
        <v>0</v>
      </c>
      <c r="H10" s="3">
        <f t="shared" si="3"/>
        <v>5.6002143369277723E-5</v>
      </c>
      <c r="J10" s="16">
        <f t="shared" si="0"/>
        <v>2896.289225638463</v>
      </c>
      <c r="L10" s="6">
        <f>+J10/payroll!F10</f>
        <v>1.3656737370193234E-3</v>
      </c>
      <c r="O10" s="40">
        <v>2934.3144569776291</v>
      </c>
      <c r="P10" s="40">
        <f t="shared" si="1"/>
        <v>-38.025231339166112</v>
      </c>
      <c r="Q10" s="52"/>
      <c r="R10" s="55">
        <v>5.6002143369277723E-5</v>
      </c>
      <c r="S10" s="55">
        <f t="shared" si="2"/>
        <v>0</v>
      </c>
      <c r="V10" s="16"/>
      <c r="W10" s="16"/>
    </row>
    <row r="11" spans="1:24">
      <c r="A11" t="s">
        <v>17</v>
      </c>
      <c r="B11" t="s">
        <v>18</v>
      </c>
      <c r="C11" s="3">
        <f>+payroll!G11</f>
        <v>6.2824199252342237E-4</v>
      </c>
      <c r="D11" s="3">
        <f>+IFR!T11</f>
        <v>3.9667581436943515E-4</v>
      </c>
      <c r="E11" s="3">
        <f>+claims!R11</f>
        <v>0</v>
      </c>
      <c r="F11" s="3">
        <f>+costs!L11</f>
        <v>0</v>
      </c>
      <c r="H11" s="3">
        <f t="shared" si="3"/>
        <v>1.2811472586160718E-4</v>
      </c>
      <c r="J11" s="16">
        <f t="shared" si="0"/>
        <v>6625.7696194206192</v>
      </c>
      <c r="L11" s="6">
        <f>+J11/payroll!F11</f>
        <v>1.1778637152956093E-3</v>
      </c>
      <c r="O11" s="40">
        <v>6712.7590058217465</v>
      </c>
      <c r="P11" s="40">
        <f t="shared" si="1"/>
        <v>-86.989386401127376</v>
      </c>
      <c r="Q11" s="52"/>
      <c r="R11" s="55">
        <v>1.2811472586160718E-4</v>
      </c>
      <c r="S11" s="55">
        <f t="shared" si="2"/>
        <v>0</v>
      </c>
      <c r="V11" s="16"/>
      <c r="W11" s="16"/>
    </row>
    <row r="12" spans="1:24">
      <c r="A12" t="s">
        <v>19</v>
      </c>
      <c r="B12" t="s">
        <v>20</v>
      </c>
      <c r="C12" s="3">
        <f>+payroll!G12</f>
        <v>1.3302104240366618E-4</v>
      </c>
      <c r="D12" s="3">
        <f>+IFR!T12</f>
        <v>1.133804797512862E-4</v>
      </c>
      <c r="E12" s="3">
        <f>+claims!R12</f>
        <v>0</v>
      </c>
      <c r="F12" s="3">
        <f>+costs!L12</f>
        <v>0</v>
      </c>
      <c r="H12" s="3">
        <f t="shared" si="3"/>
        <v>3.0800190269369043E-5</v>
      </c>
      <c r="J12" s="16">
        <f t="shared" si="0"/>
        <v>1592.9079470505758</v>
      </c>
      <c r="L12" s="6">
        <f>+J12/payroll!F12</f>
        <v>1.3373836396125556E-3</v>
      </c>
      <c r="O12" s="40">
        <v>1613.8211530427161</v>
      </c>
      <c r="P12" s="40">
        <f t="shared" si="1"/>
        <v>-20.91320599214032</v>
      </c>
      <c r="Q12" s="52"/>
      <c r="R12" s="55">
        <v>3.0800190269369043E-5</v>
      </c>
      <c r="S12" s="55">
        <f t="shared" si="2"/>
        <v>0</v>
      </c>
      <c r="V12" s="16"/>
      <c r="W12" s="16"/>
    </row>
    <row r="13" spans="1:24">
      <c r="A13" t="s">
        <v>21</v>
      </c>
      <c r="B13" t="s">
        <v>22</v>
      </c>
      <c r="C13" s="3">
        <f>+payroll!G13</f>
        <v>6.0900914377744111E-4</v>
      </c>
      <c r="D13" s="3">
        <f>+IFR!T13</f>
        <v>3.6269729667492165E-4</v>
      </c>
      <c r="E13" s="3">
        <f>+claims!R13</f>
        <v>0</v>
      </c>
      <c r="F13" s="3">
        <f>+costs!L13</f>
        <v>0</v>
      </c>
      <c r="H13" s="3">
        <f t="shared" si="3"/>
        <v>1.2146330505654534E-4</v>
      </c>
      <c r="J13" s="16">
        <f t="shared" si="0"/>
        <v>6281.7749568260369</v>
      </c>
      <c r="L13" s="6">
        <f>+J13/payroll!F13</f>
        <v>1.1519781308695031E-3</v>
      </c>
      <c r="O13" s="40">
        <v>6364.2480551062117</v>
      </c>
      <c r="P13" s="40">
        <f t="shared" si="1"/>
        <v>-82.473098280174781</v>
      </c>
      <c r="Q13" s="52"/>
      <c r="R13" s="55">
        <v>1.2146330505654534E-4</v>
      </c>
      <c r="S13" s="55">
        <f t="shared" si="2"/>
        <v>0</v>
      </c>
      <c r="V13" s="16"/>
      <c r="W13" s="16"/>
    </row>
    <row r="14" spans="1:24">
      <c r="A14" t="s">
        <v>23</v>
      </c>
      <c r="B14" t="s">
        <v>24</v>
      </c>
      <c r="C14" s="3">
        <f>+payroll!G14</f>
        <v>1.6730256826586385E-3</v>
      </c>
      <c r="D14" s="3">
        <f>+IFR!T14</f>
        <v>1.123005596279678E-3</v>
      </c>
      <c r="E14" s="3">
        <f>+claims!R14</f>
        <v>1.4698563408828947E-4</v>
      </c>
      <c r="F14" s="3">
        <f>+costs!L14</f>
        <v>3.4378562107022144E-4</v>
      </c>
      <c r="H14" s="3">
        <f t="shared" si="3"/>
        <v>5.7782312762266579E-4</v>
      </c>
      <c r="J14" s="16">
        <f t="shared" si="0"/>
        <v>29883.550845954516</v>
      </c>
      <c r="L14" s="6">
        <f>+J14/payroll!F14</f>
        <v>1.994873064407497E-3</v>
      </c>
      <c r="O14" s="40">
        <v>30275.890438317798</v>
      </c>
      <c r="P14" s="40">
        <f t="shared" si="1"/>
        <v>-392.33959236328155</v>
      </c>
      <c r="Q14" s="52"/>
      <c r="R14" s="55">
        <v>5.7782312762266579E-4</v>
      </c>
      <c r="S14" s="55">
        <f t="shared" si="2"/>
        <v>0</v>
      </c>
      <c r="V14" s="16"/>
      <c r="W14" s="16"/>
    </row>
    <row r="15" spans="1:24">
      <c r="A15" t="s">
        <v>25</v>
      </c>
      <c r="B15" t="s">
        <v>26</v>
      </c>
      <c r="C15" s="3">
        <f>+payroll!G15</f>
        <v>4.2248984543716261E-5</v>
      </c>
      <c r="D15" s="3">
        <f>+IFR!T15</f>
        <v>2.1375738523416095E-5</v>
      </c>
      <c r="E15" s="3">
        <f>+claims!R15</f>
        <v>0</v>
      </c>
      <c r="F15" s="3">
        <f>+costs!L15</f>
        <v>0</v>
      </c>
      <c r="H15" s="3">
        <f t="shared" si="3"/>
        <v>7.9530903833915449E-6</v>
      </c>
      <c r="J15" s="16">
        <f t="shared" si="0"/>
        <v>411.31372126343109</v>
      </c>
      <c r="L15" s="6">
        <f>+J15/payroll!F15</f>
        <v>1.0872829967708564E-3</v>
      </c>
      <c r="O15" s="40">
        <v>416.71383782139242</v>
      </c>
      <c r="P15" s="40">
        <f t="shared" si="1"/>
        <v>-5.4001165579613257</v>
      </c>
      <c r="Q15" s="52"/>
      <c r="R15" s="55">
        <v>7.9530903833915449E-6</v>
      </c>
      <c r="S15" s="55">
        <f t="shared" si="2"/>
        <v>0</v>
      </c>
      <c r="V15" s="16"/>
      <c r="W15" s="16"/>
    </row>
    <row r="16" spans="1:24">
      <c r="A16" t="s">
        <v>554</v>
      </c>
      <c r="B16" t="s">
        <v>555</v>
      </c>
      <c r="C16" s="3">
        <f>+payroll!G16</f>
        <v>7.8402324232213288E-5</v>
      </c>
      <c r="D16" s="3">
        <f>+IFR!T16</f>
        <v>6.1455248254821269E-5</v>
      </c>
      <c r="E16" s="3">
        <f>+claims!R16</f>
        <v>0</v>
      </c>
      <c r="F16" s="3">
        <f>+costs!L16</f>
        <v>0</v>
      </c>
      <c r="H16" s="3">
        <f>(C16*$C$3)+(D16*$D$3)+(E16*$E$3)+(F16*$F$3)</f>
        <v>1.7482196560879321E-5</v>
      </c>
      <c r="J16" s="16">
        <f t="shared" si="0"/>
        <v>904.13499365357609</v>
      </c>
      <c r="L16" s="6">
        <f>+J16/payroll!F16</f>
        <v>1.2879233438781482E-3</v>
      </c>
      <c r="O16" s="40">
        <v>916.00533518962686</v>
      </c>
      <c r="P16" s="40">
        <f>+J16-O16</f>
        <v>-11.870341536050773</v>
      </c>
      <c r="Q16" s="52"/>
      <c r="R16" s="55">
        <v>1.7482196560879321E-5</v>
      </c>
      <c r="S16" s="55">
        <f>+H16-R16</f>
        <v>0</v>
      </c>
      <c r="V16" s="16"/>
      <c r="W16" s="16"/>
    </row>
    <row r="17" spans="1:23">
      <c r="A17" t="s">
        <v>27</v>
      </c>
      <c r="B17" t="s">
        <v>522</v>
      </c>
      <c r="C17" s="3">
        <f>+payroll!G17</f>
        <v>4.2988681251231311E-4</v>
      </c>
      <c r="D17" s="3">
        <f>+IFR!T17</f>
        <v>2.3110290639014134E-4</v>
      </c>
      <c r="E17" s="3">
        <f>+claims!R17</f>
        <v>4.8995211362763162E-5</v>
      </c>
      <c r="F17" s="3">
        <f>+costs!L17</f>
        <v>7.4438664348315348E-8</v>
      </c>
      <c r="H17" s="3">
        <f t="shared" si="3"/>
        <v>9.0017659765830269E-5</v>
      </c>
      <c r="J17" s="16">
        <f t="shared" si="0"/>
        <v>4655.4857084271935</v>
      </c>
      <c r="L17" s="6">
        <f>+J17/payroll!F17</f>
        <v>1.2094740342810297E-3</v>
      </c>
      <c r="O17" s="40">
        <v>4716.6073393375536</v>
      </c>
      <c r="P17" s="40">
        <f t="shared" si="1"/>
        <v>-61.121630910360182</v>
      </c>
      <c r="Q17" s="52"/>
      <c r="R17" s="55">
        <v>9.0017659765830269E-5</v>
      </c>
      <c r="S17" s="55">
        <f t="shared" si="2"/>
        <v>0</v>
      </c>
      <c r="V17" s="16"/>
      <c r="W17" s="16"/>
    </row>
    <row r="18" spans="1:23">
      <c r="A18" t="s">
        <v>28</v>
      </c>
      <c r="B18" t="s">
        <v>523</v>
      </c>
      <c r="C18" s="3">
        <f>+payroll!G18</f>
        <v>3.3490751824919682E-4</v>
      </c>
      <c r="D18" s="3">
        <f>+IFR!T18</f>
        <v>1.9801504446743682E-4</v>
      </c>
      <c r="E18" s="3">
        <f>+claims!R18</f>
        <v>4.8995211362763162E-5</v>
      </c>
      <c r="F18" s="3">
        <f>+costs!L18</f>
        <v>5.5799949026368886E-6</v>
      </c>
      <c r="H18" s="3">
        <f t="shared" si="3"/>
        <v>7.7312598985575815E-5</v>
      </c>
      <c r="J18" s="16">
        <f t="shared" si="0"/>
        <v>3998.4120959711468</v>
      </c>
      <c r="L18" s="6">
        <f>+J18/payroll!F18</f>
        <v>1.3333627850730381E-3</v>
      </c>
      <c r="O18" s="40">
        <v>4050.9070414319567</v>
      </c>
      <c r="P18" s="40">
        <f t="shared" si="1"/>
        <v>-52.494945460809959</v>
      </c>
      <c r="Q18" s="52"/>
      <c r="R18" s="55">
        <v>7.7312598985575815E-5</v>
      </c>
      <c r="S18" s="55">
        <f t="shared" si="2"/>
        <v>0</v>
      </c>
      <c r="V18" s="16"/>
      <c r="W18" s="16"/>
    </row>
    <row r="19" spans="1:23">
      <c r="A19" t="s">
        <v>29</v>
      </c>
      <c r="B19" t="s">
        <v>524</v>
      </c>
      <c r="C19" s="3">
        <f>+payroll!G19</f>
        <v>3.1104078791582888E-4</v>
      </c>
      <c r="D19" s="3">
        <f>+IFR!T19</f>
        <v>1.7329934679973695E-4</v>
      </c>
      <c r="E19" s="3">
        <f>+claims!R19</f>
        <v>4.8995211362763162E-5</v>
      </c>
      <c r="F19" s="3">
        <f>+costs!L19</f>
        <v>1.0288258578439627E-4</v>
      </c>
      <c r="H19" s="3">
        <f t="shared" si="3"/>
        <v>1.2962135001449797E-4</v>
      </c>
      <c r="J19" s="16">
        <f t="shared" si="0"/>
        <v>6703.6884103556486</v>
      </c>
      <c r="L19" s="6">
        <f>+J19/payroll!F19</f>
        <v>2.4070335879827951E-3</v>
      </c>
      <c r="O19" s="40">
        <v>6791.7007885300927</v>
      </c>
      <c r="P19" s="40">
        <f t="shared" si="1"/>
        <v>-88.012378174444166</v>
      </c>
      <c r="Q19" s="52"/>
      <c r="R19" s="55">
        <v>1.2962135001449797E-4</v>
      </c>
      <c r="S19" s="55">
        <f t="shared" si="2"/>
        <v>0</v>
      </c>
      <c r="V19" s="16"/>
      <c r="W19" s="16"/>
    </row>
    <row r="20" spans="1:23">
      <c r="A20" t="s">
        <v>30</v>
      </c>
      <c r="B20" t="s">
        <v>525</v>
      </c>
      <c r="C20" s="3">
        <f>+payroll!G20</f>
        <v>3.3479782728230756E-4</v>
      </c>
      <c r="D20" s="3">
        <f>+IFR!T20</f>
        <v>1.8436574476446383E-4</v>
      </c>
      <c r="E20" s="3">
        <f>+claims!R20</f>
        <v>0</v>
      </c>
      <c r="F20" s="3">
        <f>+costs!L20</f>
        <v>0</v>
      </c>
      <c r="H20" s="3">
        <f t="shared" si="3"/>
        <v>6.4895446505846424E-5</v>
      </c>
      <c r="J20" s="16">
        <f t="shared" si="0"/>
        <v>3356.2283726981636</v>
      </c>
      <c r="L20" s="6">
        <f>+J20/payroll!F20</f>
        <v>1.1195784940463884E-3</v>
      </c>
      <c r="O20" s="40">
        <v>3400.2921212938477</v>
      </c>
      <c r="P20" s="40">
        <f t="shared" si="1"/>
        <v>-44.063748595684046</v>
      </c>
      <c r="Q20" s="52"/>
      <c r="R20" s="55">
        <v>6.4895446505846424E-5</v>
      </c>
      <c r="S20" s="55">
        <f t="shared" si="2"/>
        <v>0</v>
      </c>
      <c r="V20" s="16"/>
      <c r="W20" s="16"/>
    </row>
    <row r="21" spans="1:23">
      <c r="A21" t="s">
        <v>31</v>
      </c>
      <c r="B21" t="s">
        <v>526</v>
      </c>
      <c r="C21" s="3">
        <f>+payroll!G21</f>
        <v>6.3023946614730142E-4</v>
      </c>
      <c r="D21" s="3">
        <f>+IFR!T21</f>
        <v>3.1248657753918906E-4</v>
      </c>
      <c r="E21" s="3">
        <f>+claims!R21</f>
        <v>0</v>
      </c>
      <c r="F21" s="3">
        <f>+costs!L21</f>
        <v>0</v>
      </c>
      <c r="H21" s="3">
        <f t="shared" si="3"/>
        <v>1.1784075546081131E-4</v>
      </c>
      <c r="J21" s="16">
        <f t="shared" si="0"/>
        <v>6094.4258531626001</v>
      </c>
      <c r="L21" s="6">
        <f>+J21/payroll!F21</f>
        <v>1.0799729453185838E-3</v>
      </c>
      <c r="O21" s="40">
        <v>6174.4392547574698</v>
      </c>
      <c r="P21" s="40">
        <f t="shared" si="1"/>
        <v>-80.01340159486972</v>
      </c>
      <c r="Q21" s="52"/>
      <c r="R21" s="55">
        <v>1.1784075546081131E-4</v>
      </c>
      <c r="S21" s="55">
        <f t="shared" si="2"/>
        <v>0</v>
      </c>
      <c r="V21" s="16"/>
      <c r="W21" s="16"/>
    </row>
    <row r="22" spans="1:23">
      <c r="A22" t="s">
        <v>32</v>
      </c>
      <c r="B22" t="s">
        <v>527</v>
      </c>
      <c r="C22" s="3">
        <f>+payroll!G22</f>
        <v>1.5661360935119166E-4</v>
      </c>
      <c r="D22" s="3">
        <f>+IFR!T22</f>
        <v>8.2185261343675853E-5</v>
      </c>
      <c r="E22" s="3">
        <f>+claims!R22</f>
        <v>0</v>
      </c>
      <c r="F22" s="3">
        <f>+costs!L22</f>
        <v>0</v>
      </c>
      <c r="H22" s="3">
        <f t="shared" si="3"/>
        <v>2.984985883685844E-5</v>
      </c>
      <c r="J22" s="16">
        <f t="shared" si="0"/>
        <v>1543.7592087493201</v>
      </c>
      <c r="L22" s="6">
        <f>+J22/payroll!F22</f>
        <v>1.1008692390856133E-3</v>
      </c>
      <c r="O22" s="40">
        <v>1564.0271435001116</v>
      </c>
      <c r="P22" s="40">
        <f t="shared" si="1"/>
        <v>-20.267934750791483</v>
      </c>
      <c r="Q22" s="52"/>
      <c r="R22" s="55">
        <v>2.984985883685844E-5</v>
      </c>
      <c r="S22" s="55">
        <f t="shared" si="2"/>
        <v>0</v>
      </c>
      <c r="V22" s="16"/>
      <c r="W22" s="16"/>
    </row>
    <row r="23" spans="1:23">
      <c r="A23" t="s">
        <v>33</v>
      </c>
      <c r="B23" t="s">
        <v>528</v>
      </c>
      <c r="C23" s="3">
        <f>+payroll!G23</f>
        <v>1.8974728738991835E-4</v>
      </c>
      <c r="D23" s="3">
        <f>+IFR!T23</f>
        <v>1.0520871304493862E-4</v>
      </c>
      <c r="E23" s="3">
        <f>+claims!R23</f>
        <v>4.8995211362763162E-5</v>
      </c>
      <c r="F23" s="3">
        <f>+costs!L23</f>
        <v>0</v>
      </c>
      <c r="H23" s="3">
        <f t="shared" si="3"/>
        <v>4.4218781758771598E-5</v>
      </c>
      <c r="J23" s="16">
        <f t="shared" si="0"/>
        <v>2286.8835632645992</v>
      </c>
      <c r="L23" s="6">
        <f>+J23/payroll!F23</f>
        <v>1.3460281762749716E-3</v>
      </c>
      <c r="O23" s="40">
        <v>2316.9079392036779</v>
      </c>
      <c r="P23" s="40">
        <f t="shared" si="1"/>
        <v>-30.024375939078709</v>
      </c>
      <c r="Q23" s="52"/>
      <c r="R23" s="55">
        <v>4.4218781758771598E-5</v>
      </c>
      <c r="S23" s="55">
        <f t="shared" si="2"/>
        <v>0</v>
      </c>
      <c r="V23" s="16"/>
      <c r="W23" s="16"/>
    </row>
    <row r="24" spans="1:23">
      <c r="A24" t="s">
        <v>34</v>
      </c>
      <c r="B24" t="s">
        <v>529</v>
      </c>
      <c r="C24" s="3">
        <f>+payroll!G24</f>
        <v>1.53996417316696E-4</v>
      </c>
      <c r="D24" s="3">
        <f>+IFR!T24</f>
        <v>8.7707327128891689E-5</v>
      </c>
      <c r="E24" s="3">
        <f>+claims!R24</f>
        <v>0</v>
      </c>
      <c r="F24" s="3">
        <f>+costs!L24</f>
        <v>0</v>
      </c>
      <c r="H24" s="3">
        <f t="shared" si="3"/>
        <v>3.0212968055698463E-5</v>
      </c>
      <c r="J24" s="16">
        <f t="shared" si="0"/>
        <v>1562.5382992445116</v>
      </c>
      <c r="L24" s="6">
        <f>+J24/payroll!F24</f>
        <v>1.1331978133847004E-3</v>
      </c>
      <c r="O24" s="40">
        <v>1583.0527837024588</v>
      </c>
      <c r="P24" s="40">
        <f t="shared" si="1"/>
        <v>-20.514484457947219</v>
      </c>
      <c r="Q24" s="52"/>
      <c r="R24" s="55">
        <v>3.0212968055698463E-5</v>
      </c>
      <c r="S24" s="55">
        <f t="shared" si="2"/>
        <v>0</v>
      </c>
      <c r="V24" s="16"/>
      <c r="W24" s="16"/>
    </row>
    <row r="25" spans="1:23">
      <c r="A25" t="s">
        <v>35</v>
      </c>
      <c r="B25" t="s">
        <v>530</v>
      </c>
      <c r="C25" s="3">
        <f>+payroll!G25</f>
        <v>1.9825427716507486E-4</v>
      </c>
      <c r="D25" s="3">
        <f>+IFR!T25</f>
        <v>1.0565404093084309E-4</v>
      </c>
      <c r="E25" s="3">
        <f>+claims!R25</f>
        <v>4.8995211362763162E-5</v>
      </c>
      <c r="F25" s="3">
        <f>+costs!L25</f>
        <v>7.6809626586668174E-5</v>
      </c>
      <c r="H25" s="3">
        <f t="shared" si="3"/>
        <v>9.1423597418405119E-5</v>
      </c>
      <c r="J25" s="16">
        <f t="shared" si="0"/>
        <v>4728.1972482020419</v>
      </c>
      <c r="L25" s="6">
        <f>+J25/payroll!F25</f>
        <v>2.6635367555848098E-3</v>
      </c>
      <c r="O25" s="40">
        <v>4790.2735051547488</v>
      </c>
      <c r="P25" s="40">
        <f t="shared" si="1"/>
        <v>-62.076256952706899</v>
      </c>
      <c r="Q25" s="52"/>
      <c r="R25" s="55">
        <v>9.1423597418405119E-5</v>
      </c>
      <c r="S25" s="55">
        <f t="shared" si="2"/>
        <v>0</v>
      </c>
      <c r="V25" s="16"/>
      <c r="W25" s="16"/>
    </row>
    <row r="26" spans="1:23">
      <c r="A26" t="s">
        <v>36</v>
      </c>
      <c r="B26" t="s">
        <v>531</v>
      </c>
      <c r="C26" s="3">
        <f>+payroll!G26</f>
        <v>1.4630032634393157E-4</v>
      </c>
      <c r="D26" s="3">
        <f>+IFR!T26</f>
        <v>8.3922040098703397E-5</v>
      </c>
      <c r="E26" s="3">
        <f>+claims!R26</f>
        <v>0</v>
      </c>
      <c r="F26" s="3">
        <f>+costs!L26</f>
        <v>0</v>
      </c>
      <c r="H26" s="3">
        <f t="shared" si="3"/>
        <v>2.8777795805329369E-5</v>
      </c>
      <c r="J26" s="16">
        <f t="shared" si="0"/>
        <v>1488.3148200060432</v>
      </c>
      <c r="L26" s="6">
        <f>+J26/payroll!F26</f>
        <v>1.1361487247964787E-3</v>
      </c>
      <c r="O26" s="40">
        <v>1507.8548282466786</v>
      </c>
      <c r="P26" s="40">
        <f t="shared" si="1"/>
        <v>-19.540008240635416</v>
      </c>
      <c r="Q26" s="52"/>
      <c r="R26" s="55">
        <v>2.8777795805329369E-5</v>
      </c>
      <c r="S26" s="55">
        <f t="shared" si="2"/>
        <v>0</v>
      </c>
      <c r="V26" s="16"/>
      <c r="W26" s="16"/>
    </row>
    <row r="27" spans="1:23">
      <c r="A27" t="s">
        <v>37</v>
      </c>
      <c r="B27" t="s">
        <v>532</v>
      </c>
      <c r="C27" s="3">
        <f>+payroll!G27</f>
        <v>1.5183144392975144E-4</v>
      </c>
      <c r="D27" s="3">
        <f>+IFR!T27</f>
        <v>1.0019877432851295E-4</v>
      </c>
      <c r="E27" s="3">
        <f>+claims!R27</f>
        <v>9.7990422725526325E-5</v>
      </c>
      <c r="F27" s="3">
        <f>+costs!L27</f>
        <v>7.1715298579474562E-8</v>
      </c>
      <c r="H27" s="3">
        <f t="shared" si="3"/>
        <v>4.6245369870259686E-5</v>
      </c>
      <c r="J27" s="16">
        <f t="shared" si="0"/>
        <v>2391.6935751494293</v>
      </c>
      <c r="L27" s="6">
        <f>+J27/payroll!F27</f>
        <v>1.7592578136564746E-3</v>
      </c>
      <c r="O27" s="40">
        <v>2423.0939963098558</v>
      </c>
      <c r="P27" s="40">
        <f t="shared" si="1"/>
        <v>-31.400421160426504</v>
      </c>
      <c r="Q27" s="52"/>
      <c r="R27" s="55">
        <v>4.6245369870259686E-5</v>
      </c>
      <c r="S27" s="55">
        <f t="shared" si="2"/>
        <v>0</v>
      </c>
      <c r="V27" s="16"/>
      <c r="W27" s="16"/>
    </row>
    <row r="28" spans="1:23">
      <c r="A28" t="s">
        <v>38</v>
      </c>
      <c r="B28" t="s">
        <v>533</v>
      </c>
      <c r="C28" s="3">
        <f>+payroll!G28</f>
        <v>1.6755957451771941E-4</v>
      </c>
      <c r="D28" s="3">
        <f>+IFR!T28</f>
        <v>8.0827011291667109E-5</v>
      </c>
      <c r="E28" s="3">
        <f>+claims!R28</f>
        <v>0</v>
      </c>
      <c r="F28" s="3">
        <f>+costs!L28</f>
        <v>0</v>
      </c>
      <c r="H28" s="3">
        <f t="shared" si="3"/>
        <v>3.1048323226173316E-5</v>
      </c>
      <c r="J28" s="16">
        <f t="shared" si="0"/>
        <v>1605.740756048245</v>
      </c>
      <c r="L28" s="6">
        <f>+J28/payroll!F28</f>
        <v>1.0702663118286346E-3</v>
      </c>
      <c r="O28" s="40">
        <v>1626.8224433255236</v>
      </c>
      <c r="P28" s="40">
        <f t="shared" si="1"/>
        <v>-21.081687277278661</v>
      </c>
      <c r="Q28" s="52"/>
      <c r="R28" s="55">
        <v>3.1048323226173316E-5</v>
      </c>
      <c r="S28" s="55">
        <f t="shared" si="2"/>
        <v>0</v>
      </c>
      <c r="V28" s="16"/>
      <c r="W28" s="16"/>
    </row>
    <row r="29" spans="1:23">
      <c r="A29" t="s">
        <v>39</v>
      </c>
      <c r="B29" t="s">
        <v>534</v>
      </c>
      <c r="C29" s="3">
        <f>+payroll!G29</f>
        <v>2.6137857344310647E-4</v>
      </c>
      <c r="D29" s="3">
        <f>+IFR!T29</f>
        <v>1.7145123607323329E-4</v>
      </c>
      <c r="E29" s="3">
        <f>+claims!R29</f>
        <v>0</v>
      </c>
      <c r="F29" s="3">
        <f>+costs!L29</f>
        <v>0</v>
      </c>
      <c r="H29" s="3">
        <f t="shared" si="3"/>
        <v>5.4103726189542466E-5</v>
      </c>
      <c r="J29" s="16">
        <f t="shared" si="0"/>
        <v>2798.1078901996029</v>
      </c>
      <c r="L29" s="6">
        <f>+J29/payroll!F29</f>
        <v>1.1955841440151466E-3</v>
      </c>
      <c r="O29" s="40">
        <v>2834.8441038673977</v>
      </c>
      <c r="P29" s="40">
        <f t="shared" si="1"/>
        <v>-36.7362136677948</v>
      </c>
      <c r="Q29" s="52"/>
      <c r="R29" s="55">
        <v>5.4103726189542466E-5</v>
      </c>
      <c r="S29" s="55">
        <f t="shared" si="2"/>
        <v>0</v>
      </c>
      <c r="V29" s="16"/>
      <c r="W29" s="16"/>
    </row>
    <row r="30" spans="1:23">
      <c r="A30" t="s">
        <v>40</v>
      </c>
      <c r="B30" t="s">
        <v>535</v>
      </c>
      <c r="C30" s="3">
        <f>+payroll!G30</f>
        <v>4.5069093735920443E-4</v>
      </c>
      <c r="D30" s="3">
        <f>+IFR!T30</f>
        <v>2.2578123815358251E-4</v>
      </c>
      <c r="E30" s="3">
        <f>+claims!R30</f>
        <v>9.7990422725526325E-5</v>
      </c>
      <c r="F30" s="3">
        <f>+costs!L30</f>
        <v>1.9424339169901419E-3</v>
      </c>
      <c r="H30" s="3">
        <f t="shared" si="3"/>
        <v>1.2647179355420126E-3</v>
      </c>
      <c r="J30" s="16">
        <f t="shared" si="0"/>
        <v>65408.013154573906</v>
      </c>
      <c r="L30" s="6">
        <f>+J30/payroll!F30</f>
        <v>1.6208312666340544E-2</v>
      </c>
      <c r="O30" s="40">
        <v>66266.751573935195</v>
      </c>
      <c r="P30" s="40">
        <f t="shared" si="1"/>
        <v>-858.73841936128883</v>
      </c>
      <c r="Q30" s="52"/>
      <c r="R30" s="55">
        <v>1.2647179355420126E-3</v>
      </c>
      <c r="S30" s="55">
        <f>+H30-R30</f>
        <v>0</v>
      </c>
      <c r="V30" s="16"/>
      <c r="W30" s="16"/>
    </row>
    <row r="31" spans="1:23">
      <c r="A31" t="s">
        <v>41</v>
      </c>
      <c r="B31" t="s">
        <v>536</v>
      </c>
      <c r="C31" s="3">
        <f>+payroll!G31</f>
        <v>1.0006060375950086E-2</v>
      </c>
      <c r="D31" s="3">
        <f>+IFR!T31</f>
        <v>3.2786152280004201E-3</v>
      </c>
      <c r="E31" s="3">
        <f>+claims!R31</f>
        <v>0</v>
      </c>
      <c r="F31" s="3">
        <f>+costs!L31</f>
        <v>1.442414230337289E-2</v>
      </c>
      <c r="H31" s="3">
        <f t="shared" si="3"/>
        <v>1.0315069832517548E-2</v>
      </c>
      <c r="J31" s="16">
        <f t="shared" si="0"/>
        <v>533469.32492620114</v>
      </c>
      <c r="L31" s="6">
        <f>+J31/payroll!F31</f>
        <v>5.9543177508059224E-3</v>
      </c>
      <c r="O31" s="40">
        <v>540473.21608220122</v>
      </c>
      <c r="P31" s="40">
        <f t="shared" si="1"/>
        <v>-7003.8911560000852</v>
      </c>
      <c r="Q31" s="52"/>
      <c r="R31" s="55">
        <v>1.0315069832517548E-2</v>
      </c>
      <c r="S31" s="55">
        <f t="shared" si="2"/>
        <v>0</v>
      </c>
      <c r="V31" s="16"/>
      <c r="W31" s="16"/>
    </row>
    <row r="32" spans="1:23">
      <c r="A32" t="s">
        <v>42</v>
      </c>
      <c r="B32" t="s">
        <v>43</v>
      </c>
      <c r="C32" s="3">
        <f>+payroll!G32</f>
        <v>8.9489364118340835E-5</v>
      </c>
      <c r="D32" s="3">
        <f>+IFR!T32</f>
        <v>6.8691826400769427E-5</v>
      </c>
      <c r="E32" s="3">
        <f>+claims!R32</f>
        <v>0</v>
      </c>
      <c r="F32" s="3">
        <f>+costs!L32</f>
        <v>0</v>
      </c>
      <c r="H32" s="3">
        <f t="shared" si="3"/>
        <v>1.9772648814888785E-5</v>
      </c>
      <c r="J32" s="16">
        <f t="shared" si="0"/>
        <v>1022.5913916771951</v>
      </c>
      <c r="L32" s="6">
        <f>+J32/payroll!F32</f>
        <v>1.2761930766968567E-3</v>
      </c>
      <c r="O32" s="40">
        <v>1036.0169411319093</v>
      </c>
      <c r="P32" s="40">
        <f t="shared" si="1"/>
        <v>-13.425549454714201</v>
      </c>
      <c r="Q32" s="52"/>
      <c r="R32" s="55">
        <v>1.9772648814888785E-5</v>
      </c>
      <c r="S32" s="55">
        <f t="shared" si="2"/>
        <v>0</v>
      </c>
      <c r="V32" s="16"/>
      <c r="W32" s="16"/>
    </row>
    <row r="33" spans="1:23">
      <c r="A33" t="s">
        <v>44</v>
      </c>
      <c r="B33" t="s">
        <v>45</v>
      </c>
      <c r="C33" s="3">
        <f>+payroll!G33</f>
        <v>6.0879975725386302E-5</v>
      </c>
      <c r="D33" s="3">
        <f>+IFR!T33</f>
        <v>5.2103362650826733E-5</v>
      </c>
      <c r="E33" s="3">
        <f>+claims!R33</f>
        <v>0</v>
      </c>
      <c r="F33" s="3">
        <f>+costs!L33</f>
        <v>0</v>
      </c>
      <c r="H33" s="3">
        <f t="shared" si="3"/>
        <v>1.4122917297026629E-5</v>
      </c>
      <c r="J33" s="16">
        <f t="shared" si="0"/>
        <v>730.4015657443731</v>
      </c>
      <c r="L33" s="6">
        <f>+J33/payroll!F33</f>
        <v>1.3399015788590003E-3</v>
      </c>
      <c r="O33" s="40">
        <v>739.990970097385</v>
      </c>
      <c r="P33" s="40">
        <f t="shared" si="1"/>
        <v>-9.5894043530119006</v>
      </c>
      <c r="Q33" s="52"/>
      <c r="R33" s="55">
        <v>1.4122917297026629E-5</v>
      </c>
      <c r="S33" s="55">
        <f t="shared" si="2"/>
        <v>0</v>
      </c>
      <c r="V33" s="16"/>
      <c r="W33" s="16"/>
    </row>
    <row r="34" spans="1:23">
      <c r="A34" t="s">
        <v>46</v>
      </c>
      <c r="B34" t="s">
        <v>47</v>
      </c>
      <c r="C34" s="3">
        <f>+payroll!G34</f>
        <v>1.9263588242488259E-3</v>
      </c>
      <c r="D34" s="3">
        <f>+IFR!T34</f>
        <v>1.3092194517706453E-3</v>
      </c>
      <c r="E34" s="3">
        <f>+claims!R34</f>
        <v>9.7990422725526325E-5</v>
      </c>
      <c r="F34" s="3">
        <f>+costs!L34</f>
        <v>1.9080536028511417E-5</v>
      </c>
      <c r="H34" s="3">
        <f t="shared" si="3"/>
        <v>4.3059416952836971E-4</v>
      </c>
      <c r="J34" s="16">
        <f t="shared" si="0"/>
        <v>22269.241475352545</v>
      </c>
      <c r="L34" s="6">
        <f>+J34/payroll!F34</f>
        <v>1.291082254186095E-3</v>
      </c>
      <c r="O34" s="40">
        <v>22561.613194085628</v>
      </c>
      <c r="P34" s="40">
        <f t="shared" si="1"/>
        <v>-292.37171873308398</v>
      </c>
      <c r="Q34" s="52"/>
      <c r="R34" s="55">
        <v>4.3059416952836971E-4</v>
      </c>
      <c r="S34" s="55">
        <f t="shared" si="2"/>
        <v>0</v>
      </c>
      <c r="V34" s="16"/>
      <c r="W34" s="16"/>
    </row>
    <row r="35" spans="1:23">
      <c r="A35" t="s">
        <v>48</v>
      </c>
      <c r="B35" t="s">
        <v>49</v>
      </c>
      <c r="C35" s="3">
        <f>+payroll!G35</f>
        <v>2.2824182032338398E-2</v>
      </c>
      <c r="D35" s="3">
        <f>+IFR!T35</f>
        <v>2.1726100237651463E-2</v>
      </c>
      <c r="E35" s="3">
        <f>+claims!R35</f>
        <v>2.9887078931285522E-3</v>
      </c>
      <c r="F35" s="3">
        <f>+costs!L35</f>
        <v>6.3139726605938151E-3</v>
      </c>
      <c r="H35" s="3">
        <f t="shared" si="3"/>
        <v>9.8054750640743042E-3</v>
      </c>
      <c r="J35" s="16">
        <f t="shared" si="0"/>
        <v>507114.37226748595</v>
      </c>
      <c r="L35" s="6">
        <f>+J35/payroll!F35</f>
        <v>2.4813976739603578E-3</v>
      </c>
      <c r="O35" s="40">
        <v>513772.25061409216</v>
      </c>
      <c r="P35" s="40">
        <f t="shared" si="1"/>
        <v>-6657.8783466062159</v>
      </c>
      <c r="Q35" s="52"/>
      <c r="R35" s="55">
        <v>9.8054750640743042E-3</v>
      </c>
      <c r="S35" s="55">
        <f t="shared" si="2"/>
        <v>0</v>
      </c>
      <c r="V35" s="16"/>
      <c r="W35" s="16"/>
    </row>
    <row r="36" spans="1:23">
      <c r="A36" t="s">
        <v>50</v>
      </c>
      <c r="B36" t="s">
        <v>502</v>
      </c>
      <c r="C36" s="3">
        <f>+payroll!G36</f>
        <v>1.5943776705773308E-3</v>
      </c>
      <c r="D36" s="3">
        <f>+IFR!T36</f>
        <v>1.4957895695703364E-3</v>
      </c>
      <c r="E36" s="3">
        <f>+claims!R36</f>
        <v>6.3693774771592104E-4</v>
      </c>
      <c r="F36" s="3">
        <f>+costs!L36</f>
        <v>7.6480698469107578E-4</v>
      </c>
      <c r="H36" s="3">
        <f t="shared" si="3"/>
        <v>9.4069575799049195E-4</v>
      </c>
      <c r="J36" s="16">
        <f t="shared" si="0"/>
        <v>48650.405583696287</v>
      </c>
      <c r="L36" s="6">
        <f>+J36/payroll!F36</f>
        <v>3.407853649999874E-3</v>
      </c>
      <c r="O36" s="40">
        <v>49289.134240588799</v>
      </c>
      <c r="P36" s="40">
        <f t="shared" si="1"/>
        <v>-638.72865689251194</v>
      </c>
      <c r="Q36" s="52"/>
      <c r="R36" s="55">
        <v>9.4069575799049195E-4</v>
      </c>
      <c r="S36" s="55">
        <f t="shared" si="2"/>
        <v>0</v>
      </c>
      <c r="V36" s="16"/>
      <c r="W36" s="16"/>
    </row>
    <row r="37" spans="1:23">
      <c r="A37" t="s">
        <v>51</v>
      </c>
      <c r="B37" t="s">
        <v>52</v>
      </c>
      <c r="C37" s="3">
        <f>+payroll!G37</f>
        <v>1.8037953123083164E-2</v>
      </c>
      <c r="D37" s="3">
        <f>+IFR!T37</f>
        <v>1.4291484780841574E-2</v>
      </c>
      <c r="E37" s="3">
        <f>+claims!R37</f>
        <v>2.6457414135892103E-3</v>
      </c>
      <c r="F37" s="3">
        <f>+costs!L37</f>
        <v>2.8381313980421034E-3</v>
      </c>
      <c r="H37" s="3">
        <f t="shared" si="3"/>
        <v>6.1409197888542353E-3</v>
      </c>
      <c r="J37" s="16">
        <f t="shared" ref="J37:J68" si="4">(+H37*$J$275)</f>
        <v>317592.84109339502</v>
      </c>
      <c r="L37" s="6">
        <f>+J37/payroll!F37</f>
        <v>1.9663875885472162E-3</v>
      </c>
      <c r="O37" s="40">
        <v>321762.50106634793</v>
      </c>
      <c r="P37" s="40">
        <f t="shared" si="1"/>
        <v>-4169.6599729529116</v>
      </c>
      <c r="Q37" s="52"/>
      <c r="R37" s="55">
        <v>6.1409197888542353E-3</v>
      </c>
      <c r="S37" s="55">
        <f t="shared" si="2"/>
        <v>0</v>
      </c>
      <c r="V37" s="16"/>
      <c r="W37" s="16"/>
    </row>
    <row r="38" spans="1:23">
      <c r="A38" t="s">
        <v>53</v>
      </c>
      <c r="B38" t="s">
        <v>54</v>
      </c>
      <c r="C38" s="3">
        <f>+payroll!G38</f>
        <v>4.9374607240616304E-3</v>
      </c>
      <c r="D38" s="3">
        <f>+IFR!T38</f>
        <v>3.3161118359935791E-3</v>
      </c>
      <c r="E38" s="3">
        <f>+claims!R38</f>
        <v>6.859329590786843E-4</v>
      </c>
      <c r="F38" s="3">
        <f>+costs!L38</f>
        <v>4.7028396389797977E-4</v>
      </c>
      <c r="H38" s="3">
        <f t="shared" si="3"/>
        <v>1.4167568922074916E-3</v>
      </c>
      <c r="J38" s="16">
        <f t="shared" si="4"/>
        <v>73271.083486791074</v>
      </c>
      <c r="L38" s="6">
        <f>+J38/payroll!F38</f>
        <v>1.6573515303167712E-3</v>
      </c>
      <c r="O38" s="40">
        <v>74233.055749572392</v>
      </c>
      <c r="P38" s="40">
        <f t="shared" si="1"/>
        <v>-961.97226278131711</v>
      </c>
      <c r="Q38" s="52"/>
      <c r="R38" s="55">
        <v>1.4167568922074916E-3</v>
      </c>
      <c r="S38" s="55">
        <f t="shared" si="2"/>
        <v>0</v>
      </c>
      <c r="V38" s="16"/>
      <c r="W38" s="16"/>
    </row>
    <row r="39" spans="1:23">
      <c r="A39" t="s">
        <v>55</v>
      </c>
      <c r="B39" t="s">
        <v>56</v>
      </c>
      <c r="C39" s="3">
        <f>+payroll!G39</f>
        <v>7.171861575424297E-4</v>
      </c>
      <c r="D39" s="3">
        <f>+IFR!T39</f>
        <v>7.971369157690585E-4</v>
      </c>
      <c r="E39" s="3">
        <f>+claims!R39</f>
        <v>1.9598084545105265E-4</v>
      </c>
      <c r="F39" s="3">
        <f>+costs!L39</f>
        <v>1.8233950545609563E-4</v>
      </c>
      <c r="H39" s="3">
        <f t="shared" si="3"/>
        <v>3.2809121425525132E-4</v>
      </c>
      <c r="J39" s="16">
        <f t="shared" si="4"/>
        <v>16968.047858600745</v>
      </c>
      <c r="L39" s="6">
        <f>+J39/payroll!F39</f>
        <v>2.6423214831335353E-3</v>
      </c>
      <c r="O39" s="40">
        <v>17190.820480715207</v>
      </c>
      <c r="P39" s="40">
        <f t="shared" si="1"/>
        <v>-222.77262211446214</v>
      </c>
      <c r="Q39" s="52"/>
      <c r="R39" s="55">
        <v>3.2809121425525132E-4</v>
      </c>
      <c r="S39" s="55">
        <f t="shared" si="2"/>
        <v>0</v>
      </c>
      <c r="V39" s="16"/>
      <c r="W39" s="16"/>
    </row>
    <row r="40" spans="1:23">
      <c r="A40" t="s">
        <v>57</v>
      </c>
      <c r="B40" t="s">
        <v>58</v>
      </c>
      <c r="C40" s="3">
        <f>+payroll!G40</f>
        <v>1.1094054371243484E-3</v>
      </c>
      <c r="D40" s="3">
        <f>+IFR!T40</f>
        <v>1.0350533388135388E-3</v>
      </c>
      <c r="E40" s="3">
        <f>+claims!R40</f>
        <v>3.4296647953934215E-4</v>
      </c>
      <c r="F40" s="3">
        <f>+costs!L40</f>
        <v>8.2407141809084616E-5</v>
      </c>
      <c r="H40" s="3">
        <f t="shared" si="3"/>
        <v>3.6894660400858792E-4</v>
      </c>
      <c r="J40" s="16">
        <f t="shared" si="4"/>
        <v>19080.985293362628</v>
      </c>
      <c r="L40" s="6">
        <f>+J40/payroll!F40</f>
        <v>1.9208620693630999E-3</v>
      </c>
      <c r="O40" s="40">
        <v>19331.498561698045</v>
      </c>
      <c r="P40" s="40">
        <f t="shared" si="1"/>
        <v>-250.5132683354168</v>
      </c>
      <c r="Q40" s="52"/>
      <c r="R40" s="55">
        <v>3.6894660400858792E-4</v>
      </c>
      <c r="S40" s="55">
        <f t="shared" si="2"/>
        <v>0</v>
      </c>
      <c r="V40" s="16"/>
      <c r="W40" s="16"/>
    </row>
    <row r="41" spans="1:23">
      <c r="A41" t="s">
        <v>59</v>
      </c>
      <c r="B41" t="s">
        <v>60</v>
      </c>
      <c r="C41" s="3">
        <f>+payroll!G41</f>
        <v>1.5832069325559608E-3</v>
      </c>
      <c r="D41" s="3">
        <f>+IFR!T41</f>
        <v>1.0077547394075927E-3</v>
      </c>
      <c r="E41" s="3">
        <f>+claims!R41</f>
        <v>0</v>
      </c>
      <c r="F41" s="3">
        <f>+costs!L41</f>
        <v>0</v>
      </c>
      <c r="H41" s="3">
        <f t="shared" si="3"/>
        <v>3.2387020899544419E-4</v>
      </c>
      <c r="J41" s="16">
        <f t="shared" si="4"/>
        <v>16749.748141485823</v>
      </c>
      <c r="L41" s="6">
        <f>+J41/payroll!F41</f>
        <v>1.1815613386686921E-3</v>
      </c>
      <c r="O41" s="40">
        <v>16969.654717912894</v>
      </c>
      <c r="P41" s="40">
        <f t="shared" si="1"/>
        <v>-219.90657642707083</v>
      </c>
      <c r="Q41" s="52"/>
      <c r="R41" s="55">
        <v>3.2387020899544419E-4</v>
      </c>
      <c r="S41" s="55">
        <f t="shared" si="2"/>
        <v>0</v>
      </c>
      <c r="V41" s="16"/>
      <c r="W41" s="16"/>
    </row>
    <row r="42" spans="1:23">
      <c r="A42" t="s">
        <v>61</v>
      </c>
      <c r="B42" t="s">
        <v>537</v>
      </c>
      <c r="C42" s="3">
        <f>+payroll!G42</f>
        <v>6.5276199073265755E-4</v>
      </c>
      <c r="D42" s="3">
        <f>+IFR!T42</f>
        <v>5.1780499933545962E-4</v>
      </c>
      <c r="E42" s="3">
        <f>+claims!R42</f>
        <v>1.4698563408828947E-4</v>
      </c>
      <c r="F42" s="3">
        <f>+costs!L42</f>
        <v>2.0972730564702008E-5</v>
      </c>
      <c r="H42" s="3">
        <f t="shared" si="3"/>
        <v>1.8095235721057927E-4</v>
      </c>
      <c r="J42" s="16">
        <f t="shared" si="4"/>
        <v>9358.3982864197751</v>
      </c>
      <c r="L42" s="6">
        <f>+J42/payroll!F42</f>
        <v>1.6011511817417064E-3</v>
      </c>
      <c r="O42" s="40">
        <v>9481.264213156328</v>
      </c>
      <c r="P42" s="40">
        <f t="shared" si="1"/>
        <v>-122.86592673655286</v>
      </c>
      <c r="Q42" s="52"/>
      <c r="R42" s="55">
        <v>1.8095235721057927E-4</v>
      </c>
      <c r="S42" s="55">
        <f t="shared" si="2"/>
        <v>0</v>
      </c>
      <c r="V42" s="16"/>
      <c r="W42" s="16"/>
    </row>
    <row r="43" spans="1:23">
      <c r="A43" t="s">
        <v>62</v>
      </c>
      <c r="B43" t="s">
        <v>63</v>
      </c>
      <c r="C43" s="3">
        <f>+payroll!G43</f>
        <v>1.6802826021222075E-3</v>
      </c>
      <c r="D43" s="3">
        <f>+IFR!T43</f>
        <v>9.8742552141605237E-4</v>
      </c>
      <c r="E43" s="3">
        <f>+claims!R43</f>
        <v>4.8995211362763162E-5</v>
      </c>
      <c r="F43" s="3">
        <f>+costs!L43</f>
        <v>5.1654986326193175E-6</v>
      </c>
      <c r="H43" s="3">
        <f t="shared" si="3"/>
        <v>3.4391209632626856E-4</v>
      </c>
      <c r="J43" s="16">
        <f t="shared" si="4"/>
        <v>17786.263868303002</v>
      </c>
      <c r="L43" s="6">
        <f>+J43/payroll!F43</f>
        <v>1.1821921583637428E-3</v>
      </c>
      <c r="O43" s="40">
        <v>18019.778806060152</v>
      </c>
      <c r="P43" s="40">
        <f t="shared" si="1"/>
        <v>-233.51493775715062</v>
      </c>
      <c r="Q43" s="52"/>
      <c r="R43" s="55">
        <v>3.4391209632626856E-4</v>
      </c>
      <c r="S43" s="55">
        <f t="shared" si="2"/>
        <v>0</v>
      </c>
      <c r="V43" s="16"/>
      <c r="W43" s="16"/>
    </row>
    <row r="44" spans="1:23">
      <c r="A44" t="s">
        <v>64</v>
      </c>
      <c r="B44" t="s">
        <v>538</v>
      </c>
      <c r="C44" s="3">
        <f>+payroll!G44</f>
        <v>1.3950226245497162E-2</v>
      </c>
      <c r="D44" s="3">
        <f>+IFR!T44</f>
        <v>1.5663629062890524E-2</v>
      </c>
      <c r="E44" s="3">
        <f>+claims!R44</f>
        <v>5.6834445180805257E-3</v>
      </c>
      <c r="F44" s="3">
        <f>+costs!L44</f>
        <v>7.0577822228705522E-3</v>
      </c>
      <c r="H44" s="3">
        <f t="shared" si="3"/>
        <v>8.7889179249828701E-3</v>
      </c>
      <c r="J44" s="16">
        <f t="shared" si="4"/>
        <v>454540.60790668178</v>
      </c>
      <c r="L44" s="6">
        <f>+J44/payroll!F44</f>
        <v>3.6389585716495474E-3</v>
      </c>
      <c r="O44" s="40">
        <v>460508.24802207341</v>
      </c>
      <c r="P44" s="40">
        <f t="shared" si="1"/>
        <v>-5967.6401153916377</v>
      </c>
      <c r="Q44" s="52"/>
      <c r="R44" s="55">
        <v>8.7889179249828701E-3</v>
      </c>
      <c r="S44" s="55">
        <f t="shared" si="2"/>
        <v>0</v>
      </c>
      <c r="V44" s="16"/>
      <c r="W44" s="16"/>
    </row>
    <row r="45" spans="1:23">
      <c r="A45" t="s">
        <v>561</v>
      </c>
      <c r="B45" t="s">
        <v>562</v>
      </c>
      <c r="C45" s="3">
        <f>+payroll!G45</f>
        <v>3.9950797778247064E-5</v>
      </c>
      <c r="D45" s="3">
        <f>+IFR!T45</f>
        <v>3.6583685827054834E-5</v>
      </c>
      <c r="E45" s="3">
        <f>+claims!R45</f>
        <v>0</v>
      </c>
      <c r="F45" s="3">
        <f>+costs!L45</f>
        <v>0</v>
      </c>
      <c r="H45" s="3">
        <f t="shared" si="3"/>
        <v>9.5668104506627364E-6</v>
      </c>
      <c r="J45" s="16">
        <f t="shared" si="4"/>
        <v>494.77124204464701</v>
      </c>
      <c r="L45" s="6">
        <f>+J45/payroll!F45</f>
        <v>1.3831353039472441E-3</v>
      </c>
      <c r="O45" s="40">
        <v>501.2670680734052</v>
      </c>
      <c r="P45" s="40">
        <f t="shared" si="1"/>
        <v>-6.4958260287581879</v>
      </c>
      <c r="Q45" s="52"/>
      <c r="R45" s="55">
        <v>9.5668104506627364E-6</v>
      </c>
      <c r="S45" s="55">
        <f t="shared" si="2"/>
        <v>0</v>
      </c>
      <c r="V45" s="16"/>
      <c r="W45" s="16"/>
    </row>
    <row r="46" spans="1:23">
      <c r="A46" t="s">
        <v>65</v>
      </c>
      <c r="B46" t="s">
        <v>66</v>
      </c>
      <c r="C46" s="3">
        <f>+payroll!G46</f>
        <v>5.8724371599917151E-4</v>
      </c>
      <c r="D46" s="3">
        <f>+IFR!T46</f>
        <v>5.3853501242431422E-4</v>
      </c>
      <c r="E46" s="3">
        <f>+claims!R46</f>
        <v>2.449760568138158E-4</v>
      </c>
      <c r="F46" s="3">
        <f>+costs!L46</f>
        <v>2.9103166587744213E-4</v>
      </c>
      <c r="H46" s="3">
        <f t="shared" si="3"/>
        <v>3.5208774910147335E-4</v>
      </c>
      <c r="J46" s="16">
        <f t="shared" si="4"/>
        <v>18209.087953610724</v>
      </c>
      <c r="L46" s="6">
        <f>+J46/payroll!F46</f>
        <v>3.4630239047858356E-3</v>
      </c>
      <c r="O46" s="40">
        <v>18448.15412689963</v>
      </c>
      <c r="P46" s="40">
        <f t="shared" si="1"/>
        <v>-239.0661732889057</v>
      </c>
      <c r="Q46" s="52"/>
      <c r="R46" s="55">
        <v>3.5208774910147335E-4</v>
      </c>
      <c r="S46" s="55">
        <f t="shared" si="2"/>
        <v>0</v>
      </c>
      <c r="V46" s="16"/>
      <c r="W46" s="16"/>
    </row>
    <row r="47" spans="1:23">
      <c r="A47" t="s">
        <v>67</v>
      </c>
      <c r="B47" t="s">
        <v>68</v>
      </c>
      <c r="C47" s="3">
        <f>+payroll!G47</f>
        <v>2.1163827054249849E-3</v>
      </c>
      <c r="D47" s="3">
        <f>+IFR!T47</f>
        <v>1.5547509816640926E-3</v>
      </c>
      <c r="E47" s="3">
        <f>+claims!R47</f>
        <v>4.4095690226486839E-4</v>
      </c>
      <c r="F47" s="3">
        <f>+costs!L47</f>
        <v>1.6807342621259994E-4</v>
      </c>
      <c r="H47" s="3">
        <f t="shared" si="3"/>
        <v>6.2587930195342491E-4</v>
      </c>
      <c r="J47" s="16">
        <f t="shared" si="4"/>
        <v>32368.894648276495</v>
      </c>
      <c r="L47" s="6">
        <f>+J47/payroll!F47</f>
        <v>1.7081237811531714E-3</v>
      </c>
      <c r="O47" s="40">
        <v>32793.864190785665</v>
      </c>
      <c r="P47" s="40">
        <f t="shared" si="1"/>
        <v>-424.96954250917042</v>
      </c>
      <c r="Q47" s="52"/>
      <c r="R47" s="55">
        <v>6.2587930195342491E-4</v>
      </c>
      <c r="S47" s="55">
        <f t="shared" si="2"/>
        <v>0</v>
      </c>
      <c r="V47" s="16"/>
      <c r="W47" s="16"/>
    </row>
    <row r="48" spans="1:23">
      <c r="A48" t="s">
        <v>69</v>
      </c>
      <c r="B48" t="s">
        <v>70</v>
      </c>
      <c r="C48" s="3">
        <f>+payroll!G48</f>
        <v>7.8330424995679549E-5</v>
      </c>
      <c r="D48" s="3">
        <f>+IFR!T48</f>
        <v>6.677691649138006E-5</v>
      </c>
      <c r="E48" s="3">
        <f>+claims!R48</f>
        <v>0</v>
      </c>
      <c r="F48" s="3">
        <f>+costs!L48</f>
        <v>0</v>
      </c>
      <c r="H48" s="3">
        <f t="shared" si="3"/>
        <v>1.8138417685882451E-5</v>
      </c>
      <c r="J48" s="16">
        <f t="shared" si="4"/>
        <v>938.07309065551283</v>
      </c>
      <c r="L48" s="6">
        <f>+J48/payroll!F48</f>
        <v>1.3374940821586775E-3</v>
      </c>
      <c r="O48" s="40">
        <v>950.38900371055627</v>
      </c>
      <c r="P48" s="40">
        <f t="shared" si="1"/>
        <v>-12.315913055043438</v>
      </c>
      <c r="Q48" s="52"/>
      <c r="R48" s="55">
        <v>1.8138417685882451E-5</v>
      </c>
      <c r="S48" s="55">
        <f t="shared" si="2"/>
        <v>0</v>
      </c>
      <c r="V48" s="16"/>
      <c r="W48" s="16"/>
    </row>
    <row r="49" spans="1:23">
      <c r="A49" t="s">
        <v>71</v>
      </c>
      <c r="B49" t="s">
        <v>72</v>
      </c>
      <c r="C49" s="3">
        <f>+payroll!G49</f>
        <v>8.4610793496942813E-5</v>
      </c>
      <c r="D49" s="3">
        <f>+IFR!T49</f>
        <v>5.192523149646493E-5</v>
      </c>
      <c r="E49" s="3">
        <f>+claims!R49</f>
        <v>0</v>
      </c>
      <c r="F49" s="3">
        <f>+costs!L49</f>
        <v>0</v>
      </c>
      <c r="H49" s="3">
        <f t="shared" si="3"/>
        <v>1.7067003124175968E-5</v>
      </c>
      <c r="J49" s="16">
        <f t="shared" si="4"/>
        <v>882.66223913147996</v>
      </c>
      <c r="L49" s="6">
        <f>+J49/payroll!F49</f>
        <v>1.165076529740041E-3</v>
      </c>
      <c r="O49" s="40">
        <v>894.25066598478304</v>
      </c>
      <c r="P49" s="40">
        <f t="shared" si="1"/>
        <v>-11.588426853303076</v>
      </c>
      <c r="Q49" s="52"/>
      <c r="R49" s="55">
        <v>1.7067003124175968E-5</v>
      </c>
      <c r="S49" s="55">
        <f t="shared" si="2"/>
        <v>0</v>
      </c>
      <c r="V49" s="16"/>
      <c r="W49" s="16"/>
    </row>
    <row r="50" spans="1:23">
      <c r="A50" t="s">
        <v>73</v>
      </c>
      <c r="B50" t="s">
        <v>74</v>
      </c>
      <c r="C50" s="3">
        <f>+payroll!G50</f>
        <v>6.480583087978304E-5</v>
      </c>
      <c r="D50" s="3">
        <f>+IFR!T50</f>
        <v>4.8652071535066839E-5</v>
      </c>
      <c r="E50" s="3">
        <f>+claims!R50</f>
        <v>0</v>
      </c>
      <c r="F50" s="3">
        <f>+costs!L50</f>
        <v>0</v>
      </c>
      <c r="H50" s="3">
        <f t="shared" si="3"/>
        <v>1.4182237801856234E-5</v>
      </c>
      <c r="J50" s="16">
        <f t="shared" si="4"/>
        <v>733.46947223260349</v>
      </c>
      <c r="L50" s="6">
        <f>+J50/payroll!F50</f>
        <v>1.2640190918185152E-3</v>
      </c>
      <c r="O50" s="40">
        <v>743.09915497111274</v>
      </c>
      <c r="P50" s="40">
        <f t="shared" si="1"/>
        <v>-9.6296827385092456</v>
      </c>
      <c r="Q50" s="52"/>
      <c r="R50" s="55">
        <v>1.4182237801856234E-5</v>
      </c>
      <c r="S50" s="55">
        <f t="shared" si="2"/>
        <v>0</v>
      </c>
      <c r="V50" s="16"/>
      <c r="W50" s="16"/>
    </row>
    <row r="51" spans="1:23">
      <c r="A51" t="s">
        <v>75</v>
      </c>
      <c r="B51" t="s">
        <v>76</v>
      </c>
      <c r="C51" s="3">
        <f>+payroll!G51</f>
        <v>1.9305450987510314E-4</v>
      </c>
      <c r="D51" s="3">
        <f>+IFR!T51</f>
        <v>1.6085243238870615E-4</v>
      </c>
      <c r="E51" s="3">
        <f>+claims!R51</f>
        <v>4.8995211362763162E-5</v>
      </c>
      <c r="F51" s="3">
        <f>+costs!L51</f>
        <v>3.291405400905621E-5</v>
      </c>
      <c r="H51" s="3">
        <f t="shared" si="3"/>
        <v>7.1336081892824359E-5</v>
      </c>
      <c r="J51" s="16">
        <f t="shared" si="4"/>
        <v>3689.3217465457687</v>
      </c>
      <c r="L51" s="6">
        <f>+J51/payroll!F51</f>
        <v>2.1342842242781761E-3</v>
      </c>
      <c r="O51" s="40">
        <v>3737.758660806669</v>
      </c>
      <c r="P51" s="40">
        <f t="shared" si="1"/>
        <v>-48.436914260900267</v>
      </c>
      <c r="Q51" s="52"/>
      <c r="R51" s="55">
        <v>7.1336081892824359E-5</v>
      </c>
      <c r="S51" s="55">
        <f t="shared" si="2"/>
        <v>0</v>
      </c>
      <c r="V51" s="16"/>
      <c r="W51" s="16"/>
    </row>
    <row r="52" spans="1:23">
      <c r="A52" t="s">
        <v>77</v>
      </c>
      <c r="B52" t="s">
        <v>78</v>
      </c>
      <c r="C52" s="3">
        <f>+payroll!G52</f>
        <v>8.4646265020438851E-5</v>
      </c>
      <c r="D52" s="3">
        <f>+IFR!T52</f>
        <v>5.4040538954511314E-5</v>
      </c>
      <c r="E52" s="3">
        <f>+claims!R52</f>
        <v>0</v>
      </c>
      <c r="F52" s="3">
        <f>+costs!L52</f>
        <v>0</v>
      </c>
      <c r="H52" s="3">
        <f t="shared" si="3"/>
        <v>1.7335850496868769E-5</v>
      </c>
      <c r="J52" s="16">
        <f t="shared" si="4"/>
        <v>896.56634533214617</v>
      </c>
      <c r="L52" s="6">
        <f>+J52/payroll!F52</f>
        <v>1.1829334340756105E-3</v>
      </c>
      <c r="O52" s="40">
        <v>908.33731847611807</v>
      </c>
      <c r="P52" s="40">
        <f t="shared" si="1"/>
        <v>-11.770973143971901</v>
      </c>
      <c r="Q52" s="52"/>
      <c r="R52" s="55">
        <v>1.7335850496868769E-5</v>
      </c>
      <c r="S52" s="55">
        <f t="shared" si="2"/>
        <v>0</v>
      </c>
      <c r="V52" s="16"/>
      <c r="W52" s="16"/>
    </row>
    <row r="53" spans="1:23">
      <c r="A53" t="s">
        <v>79</v>
      </c>
      <c r="B53" t="s">
        <v>80</v>
      </c>
      <c r="C53" s="3">
        <f>+payroll!G53</f>
        <v>8.9728707965329511E-4</v>
      </c>
      <c r="D53" s="3">
        <f>+IFR!T53</f>
        <v>5.6641253808193607E-4</v>
      </c>
      <c r="E53" s="3">
        <f>+claims!R53</f>
        <v>0</v>
      </c>
      <c r="F53" s="3">
        <f>+costs!L53</f>
        <v>0</v>
      </c>
      <c r="H53" s="3">
        <f t="shared" si="3"/>
        <v>1.829624522169039E-4</v>
      </c>
      <c r="J53" s="16">
        <f t="shared" si="4"/>
        <v>9462.355316616613</v>
      </c>
      <c r="L53" s="6">
        <f>+J53/payroll!F53</f>
        <v>1.1777510815292715E-3</v>
      </c>
      <c r="O53" s="40">
        <v>9586.5860898220817</v>
      </c>
      <c r="P53" s="40">
        <f t="shared" si="1"/>
        <v>-124.23077320546872</v>
      </c>
      <c r="Q53" s="52"/>
      <c r="R53" s="55">
        <v>1.829624522169039E-4</v>
      </c>
      <c r="S53" s="55">
        <f t="shared" si="2"/>
        <v>0</v>
      </c>
      <c r="V53" s="16"/>
      <c r="W53" s="16"/>
    </row>
    <row r="54" spans="1:23">
      <c r="A54" t="s">
        <v>81</v>
      </c>
      <c r="B54" t="s">
        <v>503</v>
      </c>
      <c r="C54" s="3">
        <f>+payroll!G54</f>
        <v>2.1473425882649823E-3</v>
      </c>
      <c r="D54" s="3">
        <f>+IFR!T54</f>
        <v>1.6146921151068386E-3</v>
      </c>
      <c r="E54" s="3">
        <f>+claims!R54</f>
        <v>4.4095690226486839E-4</v>
      </c>
      <c r="F54" s="3">
        <f>+costs!L54</f>
        <v>1.6865014430358149E-4</v>
      </c>
      <c r="H54" s="3">
        <f t="shared" si="3"/>
        <v>6.3758795984335682E-4</v>
      </c>
      <c r="J54" s="16">
        <f t="shared" si="4"/>
        <v>32974.436823147968</v>
      </c>
      <c r="L54" s="6">
        <f>+J54/payroll!F54</f>
        <v>1.7149905182322451E-3</v>
      </c>
      <c r="O54" s="40">
        <v>33407.35649752977</v>
      </c>
      <c r="P54" s="40">
        <f t="shared" si="1"/>
        <v>-432.91967438180291</v>
      </c>
      <c r="Q54" s="52"/>
      <c r="R54" s="55">
        <v>6.3758795984335682E-4</v>
      </c>
      <c r="S54" s="55">
        <f t="shared" si="2"/>
        <v>0</v>
      </c>
      <c r="V54" s="16"/>
      <c r="W54" s="16"/>
    </row>
    <row r="55" spans="1:23">
      <c r="A55" t="s">
        <v>82</v>
      </c>
      <c r="B55" t="s">
        <v>83</v>
      </c>
      <c r="C55" s="3">
        <f>+payroll!G55</f>
        <v>3.6023957582959803E-5</v>
      </c>
      <c r="D55" s="3">
        <f>+IFR!T55</f>
        <v>3.0727624127410634E-5</v>
      </c>
      <c r="E55" s="3">
        <f>+claims!R55</f>
        <v>0</v>
      </c>
      <c r="F55" s="3">
        <f>+costs!L55</f>
        <v>0</v>
      </c>
      <c r="H55" s="3">
        <f t="shared" si="3"/>
        <v>8.3439477137963046E-6</v>
      </c>
      <c r="J55" s="16">
        <f t="shared" si="4"/>
        <v>431.52787391377666</v>
      </c>
      <c r="L55" s="6">
        <f>+J55/payroll!F55</f>
        <v>1.3378366982770117E-3</v>
      </c>
      <c r="O55" s="40">
        <v>437.19338103565354</v>
      </c>
      <c r="P55" s="40">
        <f t="shared" si="1"/>
        <v>-5.6655071218768853</v>
      </c>
      <c r="Q55" s="52"/>
      <c r="R55" s="55">
        <v>8.3439477137963046E-6</v>
      </c>
      <c r="S55" s="55">
        <f t="shared" ref="S55:S102" si="5">+H55-R55</f>
        <v>0</v>
      </c>
      <c r="V55" s="16"/>
      <c r="W55" s="16"/>
    </row>
    <row r="56" spans="1:23">
      <c r="A56" t="s">
        <v>84</v>
      </c>
      <c r="B56" s="36" t="s">
        <v>565</v>
      </c>
      <c r="C56" s="3">
        <f>+payroll!G56</f>
        <v>2.9146467244792504E-3</v>
      </c>
      <c r="D56" s="3">
        <f>+IFR!T56</f>
        <v>2.8987060085352893E-3</v>
      </c>
      <c r="E56" s="3">
        <f>+claims!R56</f>
        <v>6.9856856621960733E-3</v>
      </c>
      <c r="F56" s="3">
        <f>+costs!L56</f>
        <v>8.0808520656043513E-3</v>
      </c>
      <c r="H56" s="3">
        <f t="shared" ref="H56:H105" si="6">(C56*$C$3)+(D56*$D$3)+(E56*$E$3)+(F56*$F$3)</f>
        <v>6.6230331803188384E-3</v>
      </c>
      <c r="J56" s="16">
        <f t="shared" si="4"/>
        <v>342526.52643517731</v>
      </c>
      <c r="L56" s="6">
        <f>+J56/payroll!F56</f>
        <v>1.312483830125386E-2</v>
      </c>
      <c r="O56" s="40">
        <v>347023.53947248106</v>
      </c>
      <c r="P56" s="40">
        <f t="shared" si="1"/>
        <v>-4497.0130373037537</v>
      </c>
      <c r="Q56" s="52"/>
      <c r="R56" s="55">
        <v>6.6230331803188384E-3</v>
      </c>
      <c r="S56" s="55">
        <f t="shared" si="5"/>
        <v>0</v>
      </c>
      <c r="V56" s="16"/>
      <c r="W56" s="16"/>
    </row>
    <row r="57" spans="1:23">
      <c r="A57" t="s">
        <v>85</v>
      </c>
      <c r="B57" t="s">
        <v>86</v>
      </c>
      <c r="C57" s="3">
        <f>+payroll!G57</f>
        <v>1.8458385388788355E-3</v>
      </c>
      <c r="D57" s="3">
        <f>+IFR!T57</f>
        <v>2.0222561962866385E-3</v>
      </c>
      <c r="E57" s="3">
        <f>+claims!R57</f>
        <v>6.3693774771592104E-4</v>
      </c>
      <c r="F57" s="3">
        <f>+costs!L57</f>
        <v>2.3262590970458738E-4</v>
      </c>
      <c r="H57" s="3">
        <f t="shared" si="6"/>
        <v>7.1862804987582484E-4</v>
      </c>
      <c r="J57" s="16">
        <f t="shared" si="4"/>
        <v>37165.625329239527</v>
      </c>
      <c r="L57" s="6">
        <f>+J57/payroll!F57</f>
        <v>2.2487097818443711E-3</v>
      </c>
      <c r="O57" s="40">
        <v>37653.570900593011</v>
      </c>
      <c r="P57" s="40">
        <f t="shared" si="1"/>
        <v>-487.94557135348441</v>
      </c>
      <c r="Q57" s="52"/>
      <c r="R57" s="55">
        <v>7.1862804987582484E-4</v>
      </c>
      <c r="S57" s="55">
        <f t="shared" si="5"/>
        <v>0</v>
      </c>
      <c r="V57" s="16"/>
      <c r="W57" s="16"/>
    </row>
    <row r="58" spans="1:23">
      <c r="A58" t="s">
        <v>87</v>
      </c>
      <c r="B58" t="s">
        <v>88</v>
      </c>
      <c r="C58" s="3">
        <f>+payroll!G58</f>
        <v>6.3175593678437961E-2</v>
      </c>
      <c r="D58" s="3">
        <f>+IFR!T58</f>
        <v>4.7937097614247165E-2</v>
      </c>
      <c r="E58" s="3">
        <f>+claims!R58</f>
        <v>6.2301279290755684E-2</v>
      </c>
      <c r="F58" s="3">
        <f>+costs!L58</f>
        <v>5.3347346182892066E-2</v>
      </c>
      <c r="H58" s="3">
        <f t="shared" si="6"/>
        <v>5.5242686014934234E-2</v>
      </c>
      <c r="J58" s="16">
        <f t="shared" si="4"/>
        <v>2857012.0119394669</v>
      </c>
      <c r="L58" s="6">
        <f>+J58/payroll!F58</f>
        <v>5.0506631956464603E-3</v>
      </c>
      <c r="O58" s="40">
        <v>2894521.5747728632</v>
      </c>
      <c r="P58" s="40">
        <f t="shared" si="1"/>
        <v>-37509.562833396252</v>
      </c>
      <c r="Q58" s="52"/>
      <c r="R58" s="55">
        <v>5.5242686014934234E-2</v>
      </c>
      <c r="S58" s="55">
        <f t="shared" si="5"/>
        <v>0</v>
      </c>
      <c r="V58" s="16"/>
      <c r="W58" s="16"/>
    </row>
    <row r="59" spans="1:23">
      <c r="A59" t="s">
        <v>89</v>
      </c>
      <c r="B59" s="36" t="s">
        <v>563</v>
      </c>
      <c r="C59" s="3">
        <f>+payroll!G59</f>
        <v>2.3481003230276589E-4</v>
      </c>
      <c r="D59" s="3">
        <f>+IFR!T59</f>
        <v>2.2823054152605729E-4</v>
      </c>
      <c r="E59" s="3">
        <f>+claims!R59</f>
        <v>0</v>
      </c>
      <c r="F59" s="3">
        <f>+costs!L59</f>
        <v>0</v>
      </c>
      <c r="H59" s="3">
        <f t="shared" si="6"/>
        <v>5.7880071728602897E-5</v>
      </c>
      <c r="J59" s="16">
        <f t="shared" si="4"/>
        <v>2993.4109311019402</v>
      </c>
      <c r="L59" s="6">
        <f>+J59/payroll!F59</f>
        <v>1.4237553397942399E-3</v>
      </c>
      <c r="O59" s="40">
        <v>3032.7112682853744</v>
      </c>
      <c r="P59" s="40">
        <f t="shared" si="1"/>
        <v>-39.300337183434294</v>
      </c>
      <c r="Q59" s="52"/>
      <c r="R59" s="55">
        <v>5.7880071728602897E-5</v>
      </c>
      <c r="S59" s="55">
        <f t="shared" si="5"/>
        <v>0</v>
      </c>
      <c r="V59" s="16"/>
      <c r="W59" s="16"/>
    </row>
    <row r="60" spans="1:23">
      <c r="A60" t="s">
        <v>90</v>
      </c>
      <c r="B60" t="s">
        <v>91</v>
      </c>
      <c r="C60" s="3">
        <f>+payroll!G60</f>
        <v>7.7168665498531408E-5</v>
      </c>
      <c r="D60" s="3">
        <f>+IFR!T60</f>
        <v>7.7063990655774079E-5</v>
      </c>
      <c r="E60" s="3">
        <f>+claims!R60</f>
        <v>0</v>
      </c>
      <c r="F60" s="3">
        <f>+costs!L60</f>
        <v>0</v>
      </c>
      <c r="H60" s="3">
        <f t="shared" si="6"/>
        <v>1.9279082019288188E-5</v>
      </c>
      <c r="J60" s="16">
        <f t="shared" si="4"/>
        <v>997.06536523915827</v>
      </c>
      <c r="L60" s="6">
        <f>+J60/payroll!F60</f>
        <v>1.4430065904160805E-3</v>
      </c>
      <c r="O60" s="40">
        <v>1010.1557848139269</v>
      </c>
      <c r="P60" s="40">
        <f t="shared" si="1"/>
        <v>-13.090419574768589</v>
      </c>
      <c r="Q60" s="52"/>
      <c r="R60" s="55">
        <v>1.9279082019288188E-5</v>
      </c>
      <c r="S60" s="55">
        <f t="shared" si="5"/>
        <v>0</v>
      </c>
      <c r="V60" s="16"/>
      <c r="W60" s="16"/>
    </row>
    <row r="61" spans="1:23">
      <c r="A61" t="s">
        <v>92</v>
      </c>
      <c r="B61" t="s">
        <v>93</v>
      </c>
      <c r="C61" s="3">
        <f>+payroll!G61</f>
        <v>1.6661875362422257E-4</v>
      </c>
      <c r="D61" s="3">
        <f>+IFR!T61</f>
        <v>1.5127788284175934E-4</v>
      </c>
      <c r="E61" s="3">
        <f>+claims!R61</f>
        <v>0</v>
      </c>
      <c r="F61" s="3">
        <f>+costs!L61</f>
        <v>0</v>
      </c>
      <c r="H61" s="3">
        <f t="shared" si="6"/>
        <v>3.9737079558247742E-5</v>
      </c>
      <c r="J61" s="16">
        <f t="shared" si="4"/>
        <v>2055.1012596783703</v>
      </c>
      <c r="L61" s="6">
        <f>+J61/payroll!F61</f>
        <v>1.3775108172778671E-3</v>
      </c>
      <c r="O61" s="40">
        <v>2082.0825777501022</v>
      </c>
      <c r="P61" s="40">
        <f t="shared" si="1"/>
        <v>-26.981318071731948</v>
      </c>
      <c r="Q61" s="52"/>
      <c r="R61" s="55">
        <v>3.9737079558247742E-5</v>
      </c>
      <c r="S61" s="55">
        <f t="shared" si="5"/>
        <v>0</v>
      </c>
      <c r="V61" s="16"/>
      <c r="W61" s="16"/>
    </row>
    <row r="62" spans="1:23">
      <c r="A62" t="s">
        <v>495</v>
      </c>
      <c r="B62" t="s">
        <v>496</v>
      </c>
      <c r="C62" s="3">
        <f>+payroll!G62</f>
        <v>8.1111137336003114E-4</v>
      </c>
      <c r="D62" s="3">
        <f>+IFR!T62</f>
        <v>8.6894603737115944E-4</v>
      </c>
      <c r="E62" s="3">
        <f>+claims!R62</f>
        <v>3.4296647953934215E-4</v>
      </c>
      <c r="F62" s="3">
        <f>+costs!L62</f>
        <v>3.4490646764181738E-4</v>
      </c>
      <c r="H62" s="3">
        <f>(C62*$C$3)+(D62*$D$3)+(E62*$E$3)+(F62*$F$3)</f>
        <v>4.6839602885739059E-4</v>
      </c>
      <c r="J62" s="16">
        <f t="shared" si="4"/>
        <v>24224.258038947261</v>
      </c>
      <c r="L62" s="6">
        <f>+J62/payroll!F62</f>
        <v>3.3354594626221392E-3</v>
      </c>
      <c r="O62" s="40">
        <v>24542.297068957312</v>
      </c>
      <c r="P62" s="40">
        <f t="shared" si="1"/>
        <v>-318.03903001005165</v>
      </c>
      <c r="Q62" s="52"/>
      <c r="R62" s="55">
        <v>4.6839602885739059E-4</v>
      </c>
      <c r="S62" s="55">
        <f t="shared" si="5"/>
        <v>0</v>
      </c>
      <c r="V62" s="16"/>
      <c r="W62" s="16"/>
    </row>
    <row r="63" spans="1:23">
      <c r="A63" t="s">
        <v>94</v>
      </c>
      <c r="B63" t="s">
        <v>497</v>
      </c>
      <c r="C63" s="3">
        <f>+payroll!G63</f>
        <v>4.0199577933523094E-4</v>
      </c>
      <c r="D63" s="3">
        <f>+IFR!T63</f>
        <v>3.0616292155934513E-4</v>
      </c>
      <c r="E63" s="3">
        <f>+claims!R63</f>
        <v>9.7990422725526325E-5</v>
      </c>
      <c r="F63" s="3">
        <f>+costs!L63</f>
        <v>1.488773286966307E-7</v>
      </c>
      <c r="H63" s="3">
        <f t="shared" si="6"/>
        <v>1.0330772741786893E-4</v>
      </c>
      <c r="J63" s="16">
        <f t="shared" si="4"/>
        <v>5342.814396809541</v>
      </c>
      <c r="L63" s="6">
        <f>+J63/payroll!F63</f>
        <v>1.484342998106832E-3</v>
      </c>
      <c r="O63" s="40">
        <v>5412.9599304953645</v>
      </c>
      <c r="P63" s="40">
        <f t="shared" si="1"/>
        <v>-70.145533685823466</v>
      </c>
      <c r="Q63" s="52"/>
      <c r="R63" s="55">
        <v>1.0330772741786893E-4</v>
      </c>
      <c r="S63" s="55">
        <f t="shared" si="5"/>
        <v>0</v>
      </c>
      <c r="V63" s="16"/>
      <c r="W63" s="16"/>
    </row>
    <row r="64" spans="1:23" ht="13.5" customHeight="1">
      <c r="A64" t="s">
        <v>95</v>
      </c>
      <c r="B64" t="s">
        <v>96</v>
      </c>
      <c r="C64" s="3">
        <f>+payroll!G64</f>
        <v>1.7901125543349475E-3</v>
      </c>
      <c r="D64" s="3">
        <f>+IFR!T64</f>
        <v>9.8655713203853841E-4</v>
      </c>
      <c r="E64" s="3">
        <f>+claims!R64</f>
        <v>4.8995211362763162E-5</v>
      </c>
      <c r="F64" s="3">
        <f>+costs!L64</f>
        <v>8.4445490308202983E-5</v>
      </c>
      <c r="H64" s="3">
        <f t="shared" si="6"/>
        <v>4.0510028668602196E-4</v>
      </c>
      <c r="J64" s="16">
        <f t="shared" si="4"/>
        <v>20950.762328776025</v>
      </c>
      <c r="L64" s="6">
        <f>+J64/payroll!F64</f>
        <v>1.3070890178319028E-3</v>
      </c>
      <c r="O64" s="40">
        <v>21225.823803034687</v>
      </c>
      <c r="P64" s="40">
        <f t="shared" si="1"/>
        <v>-275.0614742586622</v>
      </c>
      <c r="Q64" s="52"/>
      <c r="R64" s="55">
        <v>4.0510028668602196E-4</v>
      </c>
      <c r="S64" s="55">
        <f t="shared" si="5"/>
        <v>0</v>
      </c>
      <c r="V64" s="16"/>
      <c r="W64" s="16"/>
    </row>
    <row r="65" spans="1:23" ht="13.5" customHeight="1">
      <c r="A65" t="s">
        <v>97</v>
      </c>
      <c r="B65" t="s">
        <v>98</v>
      </c>
      <c r="C65" s="3">
        <f>+payroll!G65</f>
        <v>2.1119345005088425E-3</v>
      </c>
      <c r="D65" s="3">
        <f>+IFR!T65</f>
        <v>1.946038328614083E-3</v>
      </c>
      <c r="E65" s="3">
        <f>+claims!R65</f>
        <v>4.4095690226486839E-4</v>
      </c>
      <c r="F65" s="3">
        <f>+costs!L65</f>
        <v>2.2043004233970545E-4</v>
      </c>
      <c r="H65" s="3">
        <f t="shared" si="6"/>
        <v>7.0564816438391925E-4</v>
      </c>
      <c r="J65" s="16">
        <f t="shared" si="4"/>
        <v>36494.338477728576</v>
      </c>
      <c r="L65" s="6">
        <f>+J65/payroll!F65</f>
        <v>1.9298818637090859E-3</v>
      </c>
      <c r="O65" s="40">
        <v>36973.470758752599</v>
      </c>
      <c r="P65" s="40">
        <f t="shared" si="1"/>
        <v>-479.13228102402354</v>
      </c>
      <c r="Q65" s="52"/>
      <c r="R65" s="55">
        <v>7.0564816438391925E-4</v>
      </c>
      <c r="S65" s="55">
        <f t="shared" si="5"/>
        <v>0</v>
      </c>
      <c r="V65" s="16"/>
      <c r="W65" s="16"/>
    </row>
    <row r="66" spans="1:23">
      <c r="A66" t="s">
        <v>99</v>
      </c>
      <c r="B66" t="s">
        <v>100</v>
      </c>
      <c r="C66" s="3">
        <f>+payroll!G66</f>
        <v>8.1821021082950363E-3</v>
      </c>
      <c r="D66" s="3">
        <f>+IFR!T66</f>
        <v>7.3538552447011078E-3</v>
      </c>
      <c r="E66" s="3">
        <f>+claims!R66</f>
        <v>1.8618180317849999E-3</v>
      </c>
      <c r="F66" s="3">
        <f>+costs!L66</f>
        <v>1.7734287365691623E-3</v>
      </c>
      <c r="H66" s="3">
        <f t="shared" si="6"/>
        <v>3.2853246158337655E-3</v>
      </c>
      <c r="J66" s="16">
        <f t="shared" si="4"/>
        <v>169908.6805449689</v>
      </c>
      <c r="L66" s="6">
        <f>+J66/payroll!F66</f>
        <v>2.3191900884423707E-3</v>
      </c>
      <c r="O66" s="40">
        <v>172139.40281782157</v>
      </c>
      <c r="P66" s="40">
        <f t="shared" ref="P66:P129" si="7">+J66-O66</f>
        <v>-2230.7222728526685</v>
      </c>
      <c r="Q66" s="52"/>
      <c r="R66" s="55">
        <v>3.2853246158337655E-3</v>
      </c>
      <c r="S66" s="55">
        <f t="shared" si="5"/>
        <v>0</v>
      </c>
      <c r="V66" s="16"/>
      <c r="W66" s="16"/>
    </row>
    <row r="67" spans="1:23">
      <c r="A67" t="s">
        <v>101</v>
      </c>
      <c r="B67" t="s">
        <v>539</v>
      </c>
      <c r="C67" s="3">
        <f>+payroll!G67</f>
        <v>4.5789936868751019E-3</v>
      </c>
      <c r="D67" s="3">
        <f>+IFR!T67</f>
        <v>3.9330690891256764E-3</v>
      </c>
      <c r="E67" s="3">
        <f>+claims!R67</f>
        <v>7.839233818042106E-4</v>
      </c>
      <c r="F67" s="3">
        <f>+costs!L67</f>
        <v>9.2915348484901722E-4</v>
      </c>
      <c r="H67" s="3">
        <f t="shared" si="6"/>
        <v>1.7390884451801392E-3</v>
      </c>
      <c r="J67" s="16">
        <f t="shared" si="4"/>
        <v>89941.25623003894</v>
      </c>
      <c r="L67" s="6">
        <f>+J67/payroll!F67</f>
        <v>2.1936865795882179E-3</v>
      </c>
      <c r="O67" s="40">
        <v>91122.090327962476</v>
      </c>
      <c r="P67" s="40">
        <f t="shared" si="7"/>
        <v>-1180.8340979235363</v>
      </c>
      <c r="Q67" s="52"/>
      <c r="R67" s="55">
        <v>1.7390884451801392E-3</v>
      </c>
      <c r="S67" s="55">
        <f t="shared" si="5"/>
        <v>0</v>
      </c>
      <c r="V67" s="16"/>
      <c r="W67" s="16"/>
    </row>
    <row r="68" spans="1:23">
      <c r="A68" t="s">
        <v>102</v>
      </c>
      <c r="B68" t="s">
        <v>103</v>
      </c>
      <c r="C68" s="3">
        <f>+payroll!G68</f>
        <v>1.4304271663820154E-4</v>
      </c>
      <c r="D68" s="3">
        <f>+IFR!T68</f>
        <v>1.5085482135015005E-4</v>
      </c>
      <c r="E68" s="3">
        <f>+claims!R68</f>
        <v>0</v>
      </c>
      <c r="F68" s="3">
        <f>+costs!L68</f>
        <v>0</v>
      </c>
      <c r="H68" s="3">
        <f t="shared" si="6"/>
        <v>3.6737192248543945E-5</v>
      </c>
      <c r="J68" s="16">
        <f t="shared" si="4"/>
        <v>1899.9546747354964</v>
      </c>
      <c r="L68" s="6">
        <f>+J68/payroll!F68</f>
        <v>1.4834167035681419E-3</v>
      </c>
      <c r="O68" s="40">
        <v>1924.8990813234886</v>
      </c>
      <c r="P68" s="40">
        <f t="shared" si="7"/>
        <v>-24.944406587992262</v>
      </c>
      <c r="Q68" s="52"/>
      <c r="R68" s="55">
        <v>3.6737192248543945E-5</v>
      </c>
      <c r="S68" s="55">
        <f t="shared" si="5"/>
        <v>0</v>
      </c>
      <c r="V68" s="16"/>
      <c r="W68" s="16"/>
    </row>
    <row r="69" spans="1:23">
      <c r="A69" t="s">
        <v>104</v>
      </c>
      <c r="B69" t="s">
        <v>105</v>
      </c>
      <c r="C69" s="3">
        <f>+payroll!G69</f>
        <v>2.6724807267769192E-4</v>
      </c>
      <c r="D69" s="3">
        <f>+IFR!T69</f>
        <v>2.2208501670057515E-4</v>
      </c>
      <c r="E69" s="3">
        <f>+claims!R69</f>
        <v>0</v>
      </c>
      <c r="F69" s="3">
        <f>+costs!L69</f>
        <v>0</v>
      </c>
      <c r="H69" s="3">
        <f t="shared" si="6"/>
        <v>6.1166636172283381E-5</v>
      </c>
      <c r="J69" s="16">
        <f t="shared" ref="J69:J100" si="8">(+H69*$J$275)</f>
        <v>3163.3837324076167</v>
      </c>
      <c r="L69" s="6">
        <f>+J69/payroll!F69</f>
        <v>1.3219741683318377E-3</v>
      </c>
      <c r="O69" s="40">
        <v>3204.9156337020527</v>
      </c>
      <c r="P69" s="40">
        <f t="shared" si="7"/>
        <v>-41.531901294436011</v>
      </c>
      <c r="Q69" s="52"/>
      <c r="R69" s="55">
        <v>6.1166636172283381E-5</v>
      </c>
      <c r="S69" s="55">
        <f t="shared" si="5"/>
        <v>0</v>
      </c>
      <c r="V69" s="16"/>
      <c r="W69" s="16"/>
    </row>
    <row r="70" spans="1:23">
      <c r="A70" t="s">
        <v>106</v>
      </c>
      <c r="B70" t="s">
        <v>107</v>
      </c>
      <c r="C70" s="3">
        <f>+payroll!G70</f>
        <v>3.631687620692158E-3</v>
      </c>
      <c r="D70" s="3">
        <f>+IFR!T70</f>
        <v>3.169532162348112E-3</v>
      </c>
      <c r="E70" s="3">
        <f>+claims!R70</f>
        <v>2.2047845113243422E-3</v>
      </c>
      <c r="F70" s="3">
        <f>+costs!L70</f>
        <v>2.5503278283893274E-3</v>
      </c>
      <c r="H70" s="3">
        <f t="shared" si="6"/>
        <v>2.7110668466122814E-3</v>
      </c>
      <c r="J70" s="16">
        <f t="shared" si="8"/>
        <v>140209.52101873211</v>
      </c>
      <c r="L70" s="6">
        <f>+J70/payroll!F70</f>
        <v>4.31176113883322E-3</v>
      </c>
      <c r="O70" s="40">
        <v>142050.32456331447</v>
      </c>
      <c r="P70" s="40">
        <f t="shared" si="7"/>
        <v>-1840.8035445823625</v>
      </c>
      <c r="Q70" s="52"/>
      <c r="R70" s="55">
        <v>2.7110668466122814E-3</v>
      </c>
      <c r="S70" s="55">
        <f t="shared" si="5"/>
        <v>0</v>
      </c>
      <c r="V70" s="16"/>
      <c r="W70" s="16"/>
    </row>
    <row r="71" spans="1:23">
      <c r="A71" t="s">
        <v>108</v>
      </c>
      <c r="B71" t="s">
        <v>109</v>
      </c>
      <c r="C71" s="3">
        <f>+payroll!G71</f>
        <v>1.4647505923321875E-4</v>
      </c>
      <c r="D71" s="3">
        <f>+IFR!T71</f>
        <v>1.0071090139730313E-4</v>
      </c>
      <c r="E71" s="3">
        <f>+claims!R71</f>
        <v>4.8995211362763162E-5</v>
      </c>
      <c r="F71" s="3">
        <f>+costs!L71</f>
        <v>2.4964186214374057E-6</v>
      </c>
      <c r="H71" s="3">
        <f t="shared" si="6"/>
        <v>3.974537795609215E-5</v>
      </c>
      <c r="J71" s="16">
        <f t="shared" si="8"/>
        <v>2055.5304318282351</v>
      </c>
      <c r="L71" s="6">
        <f>+J71/payroll!F71</f>
        <v>1.5672775130419515E-3</v>
      </c>
      <c r="O71" s="40">
        <v>2082.5173844789097</v>
      </c>
      <c r="P71" s="40">
        <f t="shared" si="7"/>
        <v>-26.986952650674539</v>
      </c>
      <c r="Q71" s="52"/>
      <c r="R71" s="55">
        <v>3.974537795609215E-5</v>
      </c>
      <c r="S71" s="55">
        <f t="shared" si="5"/>
        <v>0</v>
      </c>
      <c r="V71" s="16"/>
      <c r="W71" s="16"/>
    </row>
    <row r="72" spans="1:23">
      <c r="A72" t="s">
        <v>110</v>
      </c>
      <c r="B72" t="s">
        <v>111</v>
      </c>
      <c r="C72" s="3">
        <f>+payroll!G72</f>
        <v>2.1259162922705478E-4</v>
      </c>
      <c r="D72" s="3">
        <f>+IFR!T72</f>
        <v>1.6468225220748483E-4</v>
      </c>
      <c r="E72" s="3">
        <f>+claims!R72</f>
        <v>0</v>
      </c>
      <c r="F72" s="3">
        <f>+costs!L72</f>
        <v>0</v>
      </c>
      <c r="H72" s="3">
        <f t="shared" si="6"/>
        <v>4.7159235179317454E-5</v>
      </c>
      <c r="J72" s="16">
        <f t="shared" si="8"/>
        <v>2438.9563777685303</v>
      </c>
      <c r="L72" s="6">
        <f>+J72/payroll!F72</f>
        <v>1.2812785229757979E-3</v>
      </c>
      <c r="O72" s="40">
        <v>2470.9773098183459</v>
      </c>
      <c r="P72" s="40">
        <f t="shared" si="7"/>
        <v>-32.020932049815656</v>
      </c>
      <c r="Q72" s="52"/>
      <c r="R72" s="55">
        <v>4.7159235179317454E-5</v>
      </c>
      <c r="S72" s="55">
        <f t="shared" si="5"/>
        <v>0</v>
      </c>
      <c r="V72" s="16"/>
      <c r="W72" s="16"/>
    </row>
    <row r="73" spans="1:23">
      <c r="A73" t="s">
        <v>112</v>
      </c>
      <c r="B73" t="s">
        <v>113</v>
      </c>
      <c r="C73" s="3">
        <f>+payroll!G73</f>
        <v>2.6441293290066153E-5</v>
      </c>
      <c r="D73" s="3">
        <f>+IFR!T73</f>
        <v>2.5517287862327962E-5</v>
      </c>
      <c r="E73" s="3">
        <f>+claims!R73</f>
        <v>0</v>
      </c>
      <c r="F73" s="3">
        <f>+costs!L73</f>
        <v>0</v>
      </c>
      <c r="H73" s="3">
        <f t="shared" si="6"/>
        <v>6.4948226440492647E-6</v>
      </c>
      <c r="J73" s="16">
        <f t="shared" si="8"/>
        <v>335.89580174376118</v>
      </c>
      <c r="L73" s="6">
        <f>+J73/payroll!F73</f>
        <v>1.4187554939008851E-3</v>
      </c>
      <c r="O73" s="40">
        <v>340.30576033978002</v>
      </c>
      <c r="P73" s="40">
        <f t="shared" si="7"/>
        <v>-4.4099585960188392</v>
      </c>
      <c r="Q73" s="52"/>
      <c r="R73" s="55">
        <v>6.4948226440492647E-6</v>
      </c>
      <c r="S73" s="55">
        <f t="shared" si="5"/>
        <v>0</v>
      </c>
      <c r="V73" s="16"/>
      <c r="W73" s="16"/>
    </row>
    <row r="74" spans="1:23">
      <c r="A74" t="s">
        <v>114</v>
      </c>
      <c r="B74" t="s">
        <v>115</v>
      </c>
      <c r="C74" s="3">
        <f>+payroll!G74</f>
        <v>4.9655831251396222E-4</v>
      </c>
      <c r="D74" s="3">
        <f>+IFR!T74</f>
        <v>4.4074100867968569E-4</v>
      </c>
      <c r="E74" s="3">
        <f>+claims!R74</f>
        <v>0</v>
      </c>
      <c r="F74" s="3">
        <f>+costs!L74</f>
        <v>0</v>
      </c>
      <c r="H74" s="3">
        <f t="shared" si="6"/>
        <v>1.1716241514920599E-4</v>
      </c>
      <c r="J74" s="16">
        <f t="shared" si="8"/>
        <v>6059.3438077690216</v>
      </c>
      <c r="L74" s="6">
        <f>+J74/payroll!F74</f>
        <v>1.3628278894701161E-3</v>
      </c>
      <c r="O74" s="40">
        <v>6138.8966190056717</v>
      </c>
      <c r="P74" s="40">
        <f t="shared" si="7"/>
        <v>-79.552811236650086</v>
      </c>
      <c r="Q74" s="52"/>
      <c r="R74" s="55">
        <v>1.1716241514920599E-4</v>
      </c>
      <c r="S74" s="55">
        <f t="shared" si="5"/>
        <v>0</v>
      </c>
      <c r="V74" s="16"/>
      <c r="W74" s="16"/>
    </row>
    <row r="75" spans="1:23">
      <c r="A75" t="s">
        <v>116</v>
      </c>
      <c r="B75" t="s">
        <v>117</v>
      </c>
      <c r="C75" s="3">
        <f>+payroll!G75</f>
        <v>2.0220476020311166E-4</v>
      </c>
      <c r="D75" s="3">
        <f>+IFR!T75</f>
        <v>1.2990214431834324E-4</v>
      </c>
      <c r="E75" s="3">
        <f>+claims!R75</f>
        <v>0</v>
      </c>
      <c r="F75" s="3">
        <f>+costs!L75</f>
        <v>0</v>
      </c>
      <c r="H75" s="3">
        <f t="shared" si="6"/>
        <v>4.1513363065181862E-5</v>
      </c>
      <c r="J75" s="16">
        <f t="shared" si="8"/>
        <v>2146.9661504360142</v>
      </c>
      <c r="L75" s="6">
        <f>+J75/payroll!F75</f>
        <v>1.1858219797618447E-3</v>
      </c>
      <c r="O75" s="40">
        <v>2175.1535579038205</v>
      </c>
      <c r="P75" s="40">
        <f t="shared" si="7"/>
        <v>-28.187407467806224</v>
      </c>
      <c r="Q75" s="52"/>
      <c r="R75" s="55">
        <v>4.1513363065181862E-5</v>
      </c>
      <c r="S75" s="55">
        <f t="shared" si="5"/>
        <v>0</v>
      </c>
      <c r="V75" s="16"/>
      <c r="W75" s="16"/>
    </row>
    <row r="76" spans="1:23">
      <c r="A76" t="s">
        <v>118</v>
      </c>
      <c r="B76" t="s">
        <v>119</v>
      </c>
      <c r="C76" s="3">
        <f>+payroll!G76</f>
        <v>1.313668512489622E-3</v>
      </c>
      <c r="D76" s="3">
        <f>+IFR!T76</f>
        <v>9.460545608155239E-4</v>
      </c>
      <c r="E76" s="3">
        <f>+claims!R76</f>
        <v>9.7990422725526325E-5</v>
      </c>
      <c r="F76" s="3">
        <f>+costs!L76</f>
        <v>1.6549603284896902E-4</v>
      </c>
      <c r="H76" s="3">
        <f t="shared" si="6"/>
        <v>3.9646156728135354E-4</v>
      </c>
      <c r="J76" s="16">
        <f t="shared" si="8"/>
        <v>20503.989608487951</v>
      </c>
      <c r="L76" s="6">
        <f>+J76/payroll!F76</f>
        <v>1.7431640337815526E-3</v>
      </c>
      <c r="O76" s="40">
        <v>20773.185426825719</v>
      </c>
      <c r="P76" s="40">
        <f t="shared" si="7"/>
        <v>-269.19581833776829</v>
      </c>
      <c r="Q76" s="52"/>
      <c r="R76" s="55">
        <v>3.9646156728135354E-4</v>
      </c>
      <c r="S76" s="55">
        <f t="shared" si="5"/>
        <v>0</v>
      </c>
      <c r="V76" s="16"/>
      <c r="W76" s="16"/>
    </row>
    <row r="77" spans="1:23">
      <c r="A77" t="s">
        <v>120</v>
      </c>
      <c r="B77" t="s">
        <v>121</v>
      </c>
      <c r="C77" s="3">
        <f>+payroll!G77</f>
        <v>1.5531462557961774E-4</v>
      </c>
      <c r="D77" s="3">
        <f>+IFR!T77</f>
        <v>9.1715278102032178E-5</v>
      </c>
      <c r="E77" s="3">
        <f>+claims!R77</f>
        <v>0</v>
      </c>
      <c r="F77" s="3">
        <f>+costs!L77</f>
        <v>0</v>
      </c>
      <c r="H77" s="3">
        <f t="shared" si="6"/>
        <v>3.087873796020624E-5</v>
      </c>
      <c r="J77" s="16">
        <f t="shared" si="8"/>
        <v>1596.9702349735653</v>
      </c>
      <c r="L77" s="6">
        <f>+J77/payroll!F77</f>
        <v>1.148339071169782E-3</v>
      </c>
      <c r="O77" s="40">
        <v>1617.9367745335935</v>
      </c>
      <c r="P77" s="40">
        <f t="shared" si="7"/>
        <v>-20.966539560028195</v>
      </c>
      <c r="Q77" s="52"/>
      <c r="R77" s="55">
        <v>3.087873796020624E-5</v>
      </c>
      <c r="S77" s="55">
        <f t="shared" si="5"/>
        <v>0</v>
      </c>
      <c r="V77" s="16"/>
      <c r="W77" s="16"/>
    </row>
    <row r="78" spans="1:23">
      <c r="A78" t="s">
        <v>122</v>
      </c>
      <c r="B78" t="s">
        <v>123</v>
      </c>
      <c r="C78" s="3">
        <f>+payroll!G78</f>
        <v>3.1523913512535072E-4</v>
      </c>
      <c r="D78" s="3">
        <f>+IFR!T78</f>
        <v>2.5506154665180352E-4</v>
      </c>
      <c r="E78" s="3">
        <f>+claims!R78</f>
        <v>0</v>
      </c>
      <c r="F78" s="3">
        <f>+costs!L78</f>
        <v>0</v>
      </c>
      <c r="H78" s="3">
        <f t="shared" si="6"/>
        <v>7.1287585222144274E-5</v>
      </c>
      <c r="J78" s="16">
        <f t="shared" si="8"/>
        <v>3686.8136213862749</v>
      </c>
      <c r="L78" s="6">
        <f>+J78/payroll!F78</f>
        <v>1.3061610534097336E-3</v>
      </c>
      <c r="O78" s="40">
        <v>3735.2176066017701</v>
      </c>
      <c r="P78" s="40">
        <f t="shared" si="7"/>
        <v>-48.40398521549514</v>
      </c>
      <c r="Q78" s="52"/>
      <c r="R78" s="55">
        <v>7.1287585222144274E-5</v>
      </c>
      <c r="S78" s="55">
        <f t="shared" si="5"/>
        <v>0</v>
      </c>
      <c r="V78" s="16"/>
      <c r="W78" s="16"/>
    </row>
    <row r="79" spans="1:23">
      <c r="A79" t="s">
        <v>124</v>
      </c>
      <c r="B79" t="s">
        <v>504</v>
      </c>
      <c r="C79" s="3">
        <f>+payroll!G79</f>
        <v>1.6769678799615658E-4</v>
      </c>
      <c r="D79" s="3">
        <f>+IFR!T79</f>
        <v>1.2829896392908705E-4</v>
      </c>
      <c r="E79" s="3">
        <f>+claims!R79</f>
        <v>0</v>
      </c>
      <c r="F79" s="3">
        <f>+costs!L79</f>
        <v>0</v>
      </c>
      <c r="H79" s="3">
        <f t="shared" si="6"/>
        <v>3.699946899065545E-5</v>
      </c>
      <c r="J79" s="16">
        <f t="shared" si="8"/>
        <v>1913.5189645396224</v>
      </c>
      <c r="L79" s="6">
        <f>+J79/payroll!F79</f>
        <v>1.2743646043691806E-3</v>
      </c>
      <c r="O79" s="40">
        <v>1938.6414559864015</v>
      </c>
      <c r="P79" s="40">
        <f t="shared" si="7"/>
        <v>-25.122491446779122</v>
      </c>
      <c r="Q79" s="52"/>
      <c r="R79" s="55">
        <v>3.699946899065545E-5</v>
      </c>
      <c r="S79" s="55">
        <f t="shared" si="5"/>
        <v>0</v>
      </c>
      <c r="V79" s="16"/>
      <c r="W79" s="16"/>
    </row>
    <row r="80" spans="1:23">
      <c r="A80" t="s">
        <v>125</v>
      </c>
      <c r="B80" t="s">
        <v>126</v>
      </c>
      <c r="C80" s="3">
        <f>+payroll!G80</f>
        <v>6.5848632170658803E-4</v>
      </c>
      <c r="D80" s="3">
        <f>+IFR!T80</f>
        <v>6.1045546599789141E-4</v>
      </c>
      <c r="E80" s="3">
        <f>+claims!R80</f>
        <v>3.919616909021053E-4</v>
      </c>
      <c r="F80" s="3">
        <f>+costs!L80</f>
        <v>6.8215773566514132E-5</v>
      </c>
      <c r="H80" s="3">
        <f t="shared" si="6"/>
        <v>2.5834144123828418E-4</v>
      </c>
      <c r="J80" s="16">
        <f t="shared" si="8"/>
        <v>13360.765995339167</v>
      </c>
      <c r="L80" s="6">
        <f>+J80/payroll!F80</f>
        <v>2.2660540974708938E-3</v>
      </c>
      <c r="O80" s="40">
        <v>13536.178800574196</v>
      </c>
      <c r="P80" s="40">
        <f t="shared" si="7"/>
        <v>-175.41280523502974</v>
      </c>
      <c r="Q80" s="52"/>
      <c r="R80" s="55">
        <v>2.5834144123828418E-4</v>
      </c>
      <c r="S80" s="55">
        <f t="shared" si="5"/>
        <v>0</v>
      </c>
      <c r="V80" s="16"/>
      <c r="W80" s="16"/>
    </row>
    <row r="81" spans="1:23">
      <c r="A81" t="s">
        <v>483</v>
      </c>
      <c r="B81" t="s">
        <v>540</v>
      </c>
      <c r="C81" s="3">
        <f>+payroll!G81</f>
        <v>4.5308443185654923E-5</v>
      </c>
      <c r="D81" s="3">
        <f>+IFR!T81</f>
        <v>3.9856845788452925E-5</v>
      </c>
      <c r="E81" s="3">
        <f>+claims!R81</f>
        <v>0</v>
      </c>
      <c r="F81" s="3">
        <f>+costs!L81</f>
        <v>0</v>
      </c>
      <c r="H81" s="3">
        <f>(C81*$C$3)+(D81*$D$3)+(E81*$E$3)+(F81*$F$3)</f>
        <v>1.0645661121763482E-5</v>
      </c>
      <c r="J81" s="16">
        <f t="shared" si="8"/>
        <v>550.56667034063037</v>
      </c>
      <c r="L81" s="6">
        <f>+J81/payroll!F81</f>
        <v>1.3571143758823261E-3</v>
      </c>
      <c r="O81" s="40">
        <v>557.79503165966321</v>
      </c>
      <c r="P81" s="40">
        <f t="shared" si="7"/>
        <v>-7.2283613190328424</v>
      </c>
      <c r="Q81" s="52"/>
      <c r="R81" s="55">
        <v>1.0645661121763482E-5</v>
      </c>
      <c r="S81" s="55">
        <f>+H81-R81</f>
        <v>0</v>
      </c>
      <c r="V81" s="16"/>
      <c r="W81" s="16"/>
    </row>
    <row r="82" spans="1:23">
      <c r="A82" t="s">
        <v>127</v>
      </c>
      <c r="B82" t="s">
        <v>498</v>
      </c>
      <c r="C82" s="3">
        <f>+payroll!G82</f>
        <v>8.898718498604705E-4</v>
      </c>
      <c r="D82" s="3">
        <f>+IFR!T82</f>
        <v>8.7616034912281233E-4</v>
      </c>
      <c r="E82" s="3">
        <f>+claims!R82</f>
        <v>4.8995211362763162E-5</v>
      </c>
      <c r="F82" s="3">
        <f>+costs!L82</f>
        <v>2.3318637837981476E-4</v>
      </c>
      <c r="H82" s="3">
        <f t="shared" si="6"/>
        <v>3.6801513360521366E-4</v>
      </c>
      <c r="J82" s="16">
        <f t="shared" si="8"/>
        <v>19032.811999788762</v>
      </c>
      <c r="L82" s="6">
        <f>+J82/payroll!F82</f>
        <v>2.3886975449505803E-3</v>
      </c>
      <c r="O82" s="40">
        <v>19282.692803446167</v>
      </c>
      <c r="P82" s="40">
        <f t="shared" si="7"/>
        <v>-249.88080365740461</v>
      </c>
      <c r="Q82" s="52"/>
      <c r="R82" s="55">
        <v>3.6801513360521366E-4</v>
      </c>
      <c r="S82" s="55">
        <f t="shared" si="5"/>
        <v>0</v>
      </c>
      <c r="V82" s="16"/>
      <c r="W82" s="16"/>
    </row>
    <row r="83" spans="1:23">
      <c r="A83" t="s">
        <v>128</v>
      </c>
      <c r="B83" t="s">
        <v>129</v>
      </c>
      <c r="C83" s="3">
        <f>+payroll!G83</f>
        <v>2.4834745949862372E-4</v>
      </c>
      <c r="D83" s="3">
        <f>+IFR!T83</f>
        <v>2.566201942524693E-4</v>
      </c>
      <c r="E83" s="3">
        <f>+claims!R83</f>
        <v>0</v>
      </c>
      <c r="F83" s="3">
        <f>+costs!L83</f>
        <v>1.0978068971915211E-5</v>
      </c>
      <c r="H83" s="3">
        <f t="shared" si="6"/>
        <v>6.9707798102035755E-5</v>
      </c>
      <c r="J83" s="16">
        <f t="shared" si="8"/>
        <v>3605.1110268158891</v>
      </c>
      <c r="L83" s="6">
        <f>+J83/payroll!F83</f>
        <v>1.6212298692919239E-3</v>
      </c>
      <c r="O83" s="40">
        <v>3652.442342895979</v>
      </c>
      <c r="P83" s="40">
        <f t="shared" si="7"/>
        <v>-47.331316080089891</v>
      </c>
      <c r="Q83" s="52"/>
      <c r="R83" s="55">
        <v>6.9707798102035755E-5</v>
      </c>
      <c r="S83" s="55">
        <f t="shared" si="5"/>
        <v>0</v>
      </c>
      <c r="V83" s="16"/>
      <c r="W83" s="16"/>
    </row>
    <row r="84" spans="1:23">
      <c r="A84" t="s">
        <v>130</v>
      </c>
      <c r="B84" t="s">
        <v>541</v>
      </c>
      <c r="C84" s="3">
        <f>+payroll!G84</f>
        <v>6.5130684038011537E-4</v>
      </c>
      <c r="D84" s="3">
        <f>+IFR!T84</f>
        <v>5.8801094054830453E-4</v>
      </c>
      <c r="E84" s="3">
        <f>+claims!R84</f>
        <v>9.7990422725526325E-5</v>
      </c>
      <c r="F84" s="3">
        <f>+costs!L84</f>
        <v>0</v>
      </c>
      <c r="H84" s="3">
        <f t="shared" si="6"/>
        <v>1.6961328602488142E-4</v>
      </c>
      <c r="J84" s="16">
        <f t="shared" si="8"/>
        <v>8771.97020120651</v>
      </c>
      <c r="L84" s="6">
        <f>+J84/payroll!F84</f>
        <v>1.5041708992024044E-3</v>
      </c>
      <c r="O84" s="40">
        <v>8887.1369439642604</v>
      </c>
      <c r="P84" s="40">
        <f t="shared" si="7"/>
        <v>-115.1667427577504</v>
      </c>
      <c r="Q84" s="52"/>
      <c r="R84" s="55">
        <v>1.6961328602488142E-4</v>
      </c>
      <c r="S84" s="55">
        <f t="shared" si="5"/>
        <v>0</v>
      </c>
      <c r="V84" s="16"/>
      <c r="W84" s="16"/>
    </row>
    <row r="85" spans="1:23">
      <c r="A85" t="s">
        <v>131</v>
      </c>
      <c r="B85" t="s">
        <v>132</v>
      </c>
      <c r="C85" s="3">
        <f>+payroll!G85</f>
        <v>6.4548489877825905E-5</v>
      </c>
      <c r="D85" s="3">
        <f>+IFR!T85</f>
        <v>6.6398387788361247E-5</v>
      </c>
      <c r="E85" s="3">
        <f>+claims!R85</f>
        <v>0</v>
      </c>
      <c r="F85" s="3">
        <f>+costs!L85</f>
        <v>0</v>
      </c>
      <c r="H85" s="3">
        <f t="shared" si="6"/>
        <v>1.6368359708273394E-5</v>
      </c>
      <c r="J85" s="16">
        <f t="shared" si="8"/>
        <v>846.53016853019767</v>
      </c>
      <c r="L85" s="6">
        <f>+J85/payroll!F85</f>
        <v>1.4646775592752788E-3</v>
      </c>
      <c r="O85" s="40">
        <v>857.64421929867649</v>
      </c>
      <c r="P85" s="40">
        <f t="shared" si="7"/>
        <v>-11.114050768478819</v>
      </c>
      <c r="Q85" s="52"/>
      <c r="R85" s="55">
        <v>1.6368359708273394E-5</v>
      </c>
      <c r="S85" s="55">
        <f t="shared" si="5"/>
        <v>0</v>
      </c>
      <c r="V85" s="16"/>
      <c r="W85" s="16"/>
    </row>
    <row r="86" spans="1:23">
      <c r="A86" t="s">
        <v>133</v>
      </c>
      <c r="B86" t="s">
        <v>542</v>
      </c>
      <c r="C86" s="3">
        <f>+payroll!G86</f>
        <v>2.3046466755419765E-5</v>
      </c>
      <c r="D86" s="3">
        <f>+IFR!T86</f>
        <v>2.0039754865702588E-5</v>
      </c>
      <c r="E86" s="3">
        <f>+claims!R86</f>
        <v>0</v>
      </c>
      <c r="F86" s="3">
        <f>+costs!L86</f>
        <v>0</v>
      </c>
      <c r="H86" s="3">
        <f t="shared" si="6"/>
        <v>5.3857777026402942E-6</v>
      </c>
      <c r="J86" s="16">
        <f t="shared" si="8"/>
        <v>278.53880214874602</v>
      </c>
      <c r="L86" s="6">
        <f>+J86/payroll!F86</f>
        <v>1.3497925420357998E-3</v>
      </c>
      <c r="O86" s="40">
        <v>282.195723665728</v>
      </c>
      <c r="P86" s="40">
        <f t="shared" si="7"/>
        <v>-3.6569215169819813</v>
      </c>
      <c r="Q86" s="52"/>
      <c r="R86" s="55">
        <v>5.3857777026402942E-6</v>
      </c>
      <c r="S86" s="55">
        <f t="shared" si="5"/>
        <v>0</v>
      </c>
      <c r="V86" s="16"/>
      <c r="W86" s="16"/>
    </row>
    <row r="87" spans="1:23">
      <c r="A87" t="s">
        <v>134</v>
      </c>
      <c r="B87" t="s">
        <v>135</v>
      </c>
      <c r="C87" s="3">
        <f>+payroll!G87</f>
        <v>5.846413129799504E-5</v>
      </c>
      <c r="D87" s="3">
        <f>+IFR!T87</f>
        <v>6.1499781043411724E-5</v>
      </c>
      <c r="E87" s="3">
        <f>+claims!R87</f>
        <v>0</v>
      </c>
      <c r="F87" s="3">
        <f>+costs!L87</f>
        <v>0</v>
      </c>
      <c r="H87" s="3">
        <f t="shared" si="6"/>
        <v>1.4995489042675846E-5</v>
      </c>
      <c r="J87" s="16">
        <f t="shared" si="8"/>
        <v>775.5287696954058</v>
      </c>
      <c r="L87" s="6">
        <f>+J87/payroll!F87</f>
        <v>1.4814741786918348E-3</v>
      </c>
      <c r="O87" s="40">
        <v>785.71064677342656</v>
      </c>
      <c r="P87" s="40">
        <f t="shared" si="7"/>
        <v>-10.181877078020761</v>
      </c>
      <c r="Q87" s="52"/>
      <c r="R87" s="55">
        <v>1.4995489042675846E-5</v>
      </c>
      <c r="S87" s="55">
        <f t="shared" si="5"/>
        <v>0</v>
      </c>
      <c r="V87" s="16"/>
      <c r="W87" s="16"/>
    </row>
    <row r="88" spans="1:23">
      <c r="A88" t="s">
        <v>136</v>
      </c>
      <c r="B88" t="s">
        <v>137</v>
      </c>
      <c r="C88" s="3">
        <f>+payroll!G88</f>
        <v>3.3916994207082592E-5</v>
      </c>
      <c r="D88" s="3">
        <f>+IFR!T88</f>
        <v>3.3822652934446923E-5</v>
      </c>
      <c r="E88" s="3">
        <f>+claims!R88</f>
        <v>0</v>
      </c>
      <c r="F88" s="3">
        <f>+costs!L88</f>
        <v>0</v>
      </c>
      <c r="H88" s="3">
        <f t="shared" si="6"/>
        <v>8.4674558926911894E-6</v>
      </c>
      <c r="J88" s="16">
        <f t="shared" si="8"/>
        <v>437.91540457403568</v>
      </c>
      <c r="L88" s="6">
        <f>+J88/payroll!F88</f>
        <v>1.441977684237102E-3</v>
      </c>
      <c r="O88" s="40">
        <v>443.66477325534947</v>
      </c>
      <c r="P88" s="40">
        <f t="shared" si="7"/>
        <v>-5.749368681313797</v>
      </c>
      <c r="Q88" s="52"/>
      <c r="R88" s="55">
        <v>8.4674558926911894E-6</v>
      </c>
      <c r="S88" s="55">
        <f t="shared" si="5"/>
        <v>0</v>
      </c>
      <c r="V88" s="16"/>
      <c r="W88" s="16"/>
    </row>
    <row r="89" spans="1:23">
      <c r="A89" t="s">
        <v>138</v>
      </c>
      <c r="B89" t="s">
        <v>139</v>
      </c>
      <c r="C89" s="3">
        <f>+payroll!G89</f>
        <v>4.8604898086862102E-4</v>
      </c>
      <c r="D89" s="3">
        <f>+IFR!T89</f>
        <v>4.4158713166290422E-4</v>
      </c>
      <c r="E89" s="3">
        <f>+claims!R89</f>
        <v>1.4698563408828947E-4</v>
      </c>
      <c r="F89" s="3">
        <f>+costs!L89</f>
        <v>0</v>
      </c>
      <c r="H89" s="3">
        <f t="shared" si="6"/>
        <v>1.3800235917968407E-4</v>
      </c>
      <c r="J89" s="16">
        <f t="shared" si="8"/>
        <v>7137.1330088068944</v>
      </c>
      <c r="L89" s="6">
        <f>+J89/payroll!F89</f>
        <v>1.6399455455105335E-3</v>
      </c>
      <c r="O89" s="40">
        <v>7230.8360586804629</v>
      </c>
      <c r="P89" s="40">
        <f t="shared" si="7"/>
        <v>-93.703049873568489</v>
      </c>
      <c r="Q89" s="52"/>
      <c r="R89" s="55">
        <v>1.3800235917968407E-4</v>
      </c>
      <c r="S89" s="55">
        <f t="shared" si="5"/>
        <v>0</v>
      </c>
      <c r="V89" s="16"/>
      <c r="W89" s="16"/>
    </row>
    <row r="90" spans="1:23">
      <c r="A90" t="s">
        <v>140</v>
      </c>
      <c r="B90" t="s">
        <v>141</v>
      </c>
      <c r="C90" s="3">
        <f>+payroll!G90</f>
        <v>6.8410289453679332E-5</v>
      </c>
      <c r="D90" s="3">
        <f>+IFR!T90</f>
        <v>6.8580494429293308E-5</v>
      </c>
      <c r="E90" s="3">
        <f>+claims!R90</f>
        <v>0</v>
      </c>
      <c r="F90" s="3">
        <f>+costs!L90</f>
        <v>0</v>
      </c>
      <c r="H90" s="3">
        <f t="shared" si="6"/>
        <v>1.712384798537158E-5</v>
      </c>
      <c r="J90" s="16">
        <f t="shared" si="8"/>
        <v>885.60211159186315</v>
      </c>
      <c r="L90" s="6">
        <f>+J90/payroll!F90</f>
        <v>1.4457822525730021E-3</v>
      </c>
      <c r="O90" s="40">
        <v>897.2291358785385</v>
      </c>
      <c r="P90" s="40">
        <f t="shared" si="7"/>
        <v>-11.627024286675351</v>
      </c>
      <c r="Q90" s="52"/>
      <c r="R90" s="55">
        <v>1.712384798537158E-5</v>
      </c>
      <c r="S90" s="55">
        <f t="shared" si="5"/>
        <v>0</v>
      </c>
      <c r="V90" s="16"/>
      <c r="W90" s="16"/>
    </row>
    <row r="91" spans="1:23">
      <c r="A91" t="s">
        <v>142</v>
      </c>
      <c r="B91" t="s">
        <v>143</v>
      </c>
      <c r="C91" s="3">
        <f>+payroll!G91</f>
        <v>5.3093612412036528E-2</v>
      </c>
      <c r="D91" s="3">
        <f>+IFR!T91</f>
        <v>6.4016440258629542E-2</v>
      </c>
      <c r="E91" s="3">
        <f>+claims!R91</f>
        <v>2.14109073655275E-2</v>
      </c>
      <c r="F91" s="3">
        <f>+costs!L91</f>
        <v>2.7721400333240349E-2</v>
      </c>
      <c r="H91" s="3">
        <f t="shared" ref="H91:H96" si="9">(C91*$C$3)+(D91*$D$3)+(E91*$E$3)+(F91*$F$3)</f>
        <v>3.4483232888606594E-2</v>
      </c>
      <c r="J91" s="16">
        <f t="shared" si="8"/>
        <v>1783385.5969027577</v>
      </c>
      <c r="L91" s="6">
        <f>+J91/payroll!F91</f>
        <v>3.7513592258326795E-3</v>
      </c>
      <c r="O91" s="40">
        <v>1806799.5741011901</v>
      </c>
      <c r="P91" s="40">
        <f t="shared" si="7"/>
        <v>-23413.977198432432</v>
      </c>
      <c r="Q91" s="52"/>
      <c r="R91" s="55">
        <v>3.4483232888606594E-2</v>
      </c>
      <c r="S91" s="55">
        <f t="shared" ref="S91:S96" si="10">+H91-R91</f>
        <v>0</v>
      </c>
      <c r="V91" s="16"/>
      <c r="W91" s="16"/>
    </row>
    <row r="92" spans="1:23">
      <c r="A92" t="s">
        <v>144</v>
      </c>
      <c r="B92" t="s">
        <v>488</v>
      </c>
      <c r="C92" s="3">
        <f>+payroll!G92</f>
        <v>5.2879320538759475E-2</v>
      </c>
      <c r="D92" s="3">
        <f>+IFR!T92</f>
        <v>6.1218111155577126E-2</v>
      </c>
      <c r="E92" s="3">
        <f>+claims!R92</f>
        <v>3.9049183456122238E-2</v>
      </c>
      <c r="F92" s="3">
        <f>+costs!L92</f>
        <v>3.3330405163498944E-2</v>
      </c>
      <c r="H92" s="3">
        <f>(C92*$C$3)+(D92*$D$3)+(E92*$E$3)+(F92*$F$3)</f>
        <v>4.0117799578309771E-2</v>
      </c>
      <c r="J92" s="16">
        <f t="shared" si="8"/>
        <v>2074791.1362750479</v>
      </c>
      <c r="L92" s="6">
        <f>+J92/payroll!F92</f>
        <v>4.3820183491430536E-3</v>
      </c>
      <c r="O92" s="40">
        <v>2102030.9617175218</v>
      </c>
      <c r="P92" s="40">
        <f t="shared" si="7"/>
        <v>-27239.82544247387</v>
      </c>
      <c r="Q92" s="52"/>
      <c r="R92" s="55">
        <v>4.0117799578309771E-2</v>
      </c>
      <c r="S92" s="55">
        <f>+H92-R92</f>
        <v>0</v>
      </c>
      <c r="V92" s="16"/>
      <c r="W92" s="16"/>
    </row>
    <row r="93" spans="1:23">
      <c r="A93" t="s">
        <v>145</v>
      </c>
      <c r="B93" t="s">
        <v>146</v>
      </c>
      <c r="C93" s="3">
        <f>+payroll!G93</f>
        <v>9.3828383617680682E-5</v>
      </c>
      <c r="D93" s="3">
        <f>+IFR!T93</f>
        <v>9.8283864419123582E-5</v>
      </c>
      <c r="E93" s="3">
        <f>+claims!R93</f>
        <v>1.9598084545105265E-4</v>
      </c>
      <c r="F93" s="3">
        <f>+costs!L93</f>
        <v>4.5957432801201332E-5</v>
      </c>
      <c r="H93" s="3">
        <f>(C93*$C$3)+(D93*$D$3)+(E93*$E$3)+(F93*$F$3)</f>
        <v>8.0985617502979222E-5</v>
      </c>
      <c r="J93" s="16">
        <f t="shared" si="8"/>
        <v>4188.3713246274201</v>
      </c>
      <c r="L93" s="6">
        <f>+J93/payroll!F93</f>
        <v>4.9853610550548129E-3</v>
      </c>
      <c r="O93" s="40">
        <v>4243.3602349694729</v>
      </c>
      <c r="P93" s="40">
        <f t="shared" si="7"/>
        <v>-54.988910342052804</v>
      </c>
      <c r="Q93" s="52"/>
      <c r="R93" s="55">
        <v>8.0985617502979222E-5</v>
      </c>
      <c r="S93" s="55">
        <f>+H93-R93</f>
        <v>0</v>
      </c>
      <c r="V93" s="16"/>
      <c r="W93" s="16"/>
    </row>
    <row r="94" spans="1:23">
      <c r="A94" t="s">
        <v>487</v>
      </c>
      <c r="B94" t="s">
        <v>492</v>
      </c>
      <c r="C94" s="3">
        <f>+payroll!G94</f>
        <v>5.4197309711425286E-2</v>
      </c>
      <c r="D94" s="3">
        <f>+IFR!T94</f>
        <v>6.3778123040487758E-2</v>
      </c>
      <c r="E94" s="3">
        <f>+claims!R94</f>
        <v>0.12351950654086082</v>
      </c>
      <c r="F94" s="3">
        <f>+costs!L94</f>
        <v>0.10001078822949863</v>
      </c>
      <c r="H94" s="3">
        <f t="shared" si="9"/>
        <v>9.3281328012817424E-2</v>
      </c>
      <c r="J94" s="16">
        <f t="shared" si="8"/>
        <v>4824274.3763443725</v>
      </c>
      <c r="L94" s="6">
        <f>+J94/payroll!F94</f>
        <v>9.9412259469449267E-3</v>
      </c>
      <c r="O94" s="40">
        <v>4887612.0249397634</v>
      </c>
      <c r="P94" s="40">
        <f t="shared" si="7"/>
        <v>-63337.648595390841</v>
      </c>
      <c r="Q94" s="52"/>
      <c r="R94" s="55">
        <v>9.3281328012817424E-2</v>
      </c>
      <c r="S94" s="55">
        <f t="shared" si="10"/>
        <v>0</v>
      </c>
      <c r="V94" s="16"/>
      <c r="W94" s="16"/>
    </row>
    <row r="95" spans="1:23">
      <c r="A95" t="s">
        <v>485</v>
      </c>
      <c r="B95" t="s">
        <v>493</v>
      </c>
      <c r="C95" s="3">
        <f>+payroll!G95</f>
        <v>1.701602405908105E-2</v>
      </c>
      <c r="D95" s="3">
        <f>+IFR!T95</f>
        <v>1.5483249002704908E-2</v>
      </c>
      <c r="E95" s="3">
        <f>+claims!R95</f>
        <v>4.3605738112859217E-3</v>
      </c>
      <c r="F95" s="3">
        <f>+costs!L95</f>
        <v>3.8886850849996087E-3</v>
      </c>
      <c r="H95" s="3">
        <f t="shared" si="9"/>
        <v>7.0497062554158987E-3</v>
      </c>
      <c r="J95" s="16">
        <f t="shared" si="8"/>
        <v>364592.97882299032</v>
      </c>
      <c r="L95" s="6">
        <f>+J95/payroll!F95</f>
        <v>2.3929624508687926E-3</v>
      </c>
      <c r="O95" s="40">
        <v>369379.70117159269</v>
      </c>
      <c r="P95" s="40">
        <f t="shared" si="7"/>
        <v>-4786.7223486023722</v>
      </c>
      <c r="Q95" s="52"/>
      <c r="R95" s="55">
        <v>7.0497062554158987E-3</v>
      </c>
      <c r="S95" s="55">
        <f t="shared" si="10"/>
        <v>0</v>
      </c>
      <c r="V95" s="16"/>
      <c r="W95" s="16"/>
    </row>
    <row r="96" spans="1:23">
      <c r="A96" t="s">
        <v>486</v>
      </c>
      <c r="B96" t="s">
        <v>494</v>
      </c>
      <c r="C96" s="3">
        <f>+payroll!G96</f>
        <v>6.34974598792305E-2</v>
      </c>
      <c r="D96" s="3">
        <f>+IFR!T96</f>
        <v>8.3309179862121621E-2</v>
      </c>
      <c r="E96" s="3">
        <f>+claims!R96</f>
        <v>0.22673694471019351</v>
      </c>
      <c r="F96" s="3">
        <f>+costs!L96</f>
        <v>0.16276296499879789</v>
      </c>
      <c r="H96" s="3">
        <f t="shared" si="9"/>
        <v>0.15001915067347676</v>
      </c>
      <c r="J96" s="16">
        <f t="shared" si="8"/>
        <v>7758611.0744001651</v>
      </c>
      <c r="L96" s="6">
        <f>+J96/payroll!F96</f>
        <v>1.364624938057976E-2</v>
      </c>
      <c r="O96" s="40">
        <v>7860473.4776308527</v>
      </c>
      <c r="P96" s="40">
        <f t="shared" si="7"/>
        <v>-101862.4032306876</v>
      </c>
      <c r="Q96" s="52"/>
      <c r="R96" s="55">
        <v>0.15001915067347676</v>
      </c>
      <c r="S96" s="55">
        <f t="shared" si="10"/>
        <v>0</v>
      </c>
      <c r="V96" s="16"/>
      <c r="W96" s="16"/>
    </row>
    <row r="97" spans="1:23">
      <c r="A97" t="s">
        <v>511</v>
      </c>
      <c r="B97" t="s">
        <v>553</v>
      </c>
      <c r="C97" s="3">
        <f>+payroll!G97</f>
        <v>2.8071591060630017E-4</v>
      </c>
      <c r="D97" s="3">
        <f>+IFR!T97</f>
        <v>1.197041357311301E-4</v>
      </c>
      <c r="E97" s="3">
        <f>+claims!R97</f>
        <v>0</v>
      </c>
      <c r="F97" s="3">
        <f>+costs!L97</f>
        <v>0</v>
      </c>
      <c r="H97" s="3">
        <f>(C97*$C$3)+(D97*$D$3)+(E97*$E$3)+(F97*$F$3)</f>
        <v>5.0052505792178785E-5</v>
      </c>
      <c r="J97" s="16">
        <f t="shared" si="8"/>
        <v>2588.5890167843381</v>
      </c>
      <c r="L97" s="6">
        <f>+J97/payroll!F97</f>
        <v>1.02986844002172E-3</v>
      </c>
      <c r="O97" s="40">
        <v>2622.5744680072044</v>
      </c>
      <c r="P97" s="40">
        <f>+J97-O97</f>
        <v>-33.985451222866232</v>
      </c>
      <c r="Q97" s="52"/>
      <c r="R97" s="55">
        <v>5.0052505792178785E-5</v>
      </c>
      <c r="S97" s="55">
        <f>+H97-R97</f>
        <v>0</v>
      </c>
      <c r="V97" s="16"/>
      <c r="W97" s="16"/>
    </row>
    <row r="98" spans="1:23">
      <c r="A98" t="s">
        <v>147</v>
      </c>
      <c r="B98" t="s">
        <v>148</v>
      </c>
      <c r="C98" s="3">
        <f>+payroll!G98</f>
        <v>3.5780097200637231E-3</v>
      </c>
      <c r="D98" s="3">
        <f>+IFR!T98</f>
        <v>3.2252872136633555E-3</v>
      </c>
      <c r="E98" s="3">
        <f>+claims!R98</f>
        <v>1.8618180317849999E-3</v>
      </c>
      <c r="F98" s="3">
        <f>+costs!L98</f>
        <v>1.3981598270859747E-3</v>
      </c>
      <c r="H98" s="3">
        <f t="shared" si="6"/>
        <v>1.9685807177352195E-3</v>
      </c>
      <c r="J98" s="16">
        <f t="shared" si="8"/>
        <v>101810.01618063039</v>
      </c>
      <c r="L98" s="6">
        <f>+J98/payroll!F98</f>
        <v>3.1778592963707755E-3</v>
      </c>
      <c r="O98" s="40">
        <v>103146.67461364974</v>
      </c>
      <c r="P98" s="40">
        <f t="shared" si="7"/>
        <v>-1336.6584330193436</v>
      </c>
      <c r="Q98" s="52"/>
      <c r="R98" s="55">
        <v>1.9685807177352195E-3</v>
      </c>
      <c r="S98" s="55">
        <f t="shared" si="5"/>
        <v>0</v>
      </c>
      <c r="V98" s="16"/>
      <c r="W98" s="16"/>
    </row>
    <row r="99" spans="1:23">
      <c r="A99" t="s">
        <v>149</v>
      </c>
      <c r="B99" t="s">
        <v>150</v>
      </c>
      <c r="C99" s="3">
        <f>+payroll!G99</f>
        <v>8.193729747817079E-4</v>
      </c>
      <c r="D99" s="3">
        <f>+IFR!T99</f>
        <v>7.7645143546879432E-4</v>
      </c>
      <c r="E99" s="3">
        <f>+claims!R99</f>
        <v>1.2893476674411359E-3</v>
      </c>
      <c r="F99" s="3">
        <f>+costs!L99</f>
        <v>1.0758685519040472E-3</v>
      </c>
      <c r="H99" s="3">
        <f t="shared" si="6"/>
        <v>1.0384013325399114E-3</v>
      </c>
      <c r="J99" s="16">
        <f t="shared" si="8"/>
        <v>53703.490801994223</v>
      </c>
      <c r="L99" s="6">
        <f>+J99/payroll!F99</f>
        <v>7.3199237091619964E-3</v>
      </c>
      <c r="O99" s="40">
        <v>54408.561153183495</v>
      </c>
      <c r="P99" s="40">
        <f t="shared" si="7"/>
        <v>-705.07035118927161</v>
      </c>
      <c r="Q99" s="52"/>
      <c r="R99" s="55">
        <v>1.0384013325399114E-3</v>
      </c>
      <c r="S99" s="55">
        <f t="shared" si="5"/>
        <v>0</v>
      </c>
      <c r="V99" s="16"/>
      <c r="W99" s="16"/>
    </row>
    <row r="100" spans="1:23">
      <c r="A100" t="s">
        <v>151</v>
      </c>
      <c r="B100" t="s">
        <v>152</v>
      </c>
      <c r="C100" s="3">
        <f>+payroll!G100</f>
        <v>9.2821659356350997E-5</v>
      </c>
      <c r="D100" s="3">
        <f>+IFR!T100</f>
        <v>9.1603946130556059E-5</v>
      </c>
      <c r="E100" s="3">
        <f>+claims!R100</f>
        <v>4.8995211362763162E-5</v>
      </c>
      <c r="F100" s="3">
        <f>+costs!L100</f>
        <v>7.4438664348315348E-8</v>
      </c>
      <c r="H100" s="3">
        <f t="shared" si="6"/>
        <v>3.0447145588886848E-5</v>
      </c>
      <c r="J100" s="16">
        <f t="shared" si="8"/>
        <v>1574.6493690260336</v>
      </c>
      <c r="L100" s="6">
        <f>+J100/payroll!F100</f>
        <v>1.8946116762627193E-3</v>
      </c>
      <c r="O100" s="40">
        <v>1595.3228590923052</v>
      </c>
      <c r="P100" s="40">
        <f t="shared" si="7"/>
        <v>-20.673490066271597</v>
      </c>
      <c r="Q100" s="52"/>
      <c r="R100" s="55">
        <v>3.0447145588886848E-5</v>
      </c>
      <c r="S100" s="55">
        <f t="shared" si="5"/>
        <v>0</v>
      </c>
      <c r="V100" s="16"/>
      <c r="W100" s="16"/>
    </row>
    <row r="101" spans="1:23">
      <c r="A101" t="s">
        <v>153</v>
      </c>
      <c r="B101" t="s">
        <v>154</v>
      </c>
      <c r="C101" s="3">
        <f>+payroll!G101</f>
        <v>1.7772804331690913E-3</v>
      </c>
      <c r="D101" s="3">
        <f>+IFR!T101</f>
        <v>1.4783104500485844E-3</v>
      </c>
      <c r="E101" s="3">
        <f>+claims!R101</f>
        <v>2.9397126817657895E-4</v>
      </c>
      <c r="F101" s="3">
        <f>+costs!L101</f>
        <v>3.5237738617661945E-4</v>
      </c>
      <c r="H101" s="3">
        <f t="shared" si="6"/>
        <v>6.6247098233466789E-4</v>
      </c>
      <c r="J101" s="16">
        <f t="shared" ref="J101:J132" si="11">(+H101*$J$275)</f>
        <v>34261.323817234697</v>
      </c>
      <c r="L101" s="6">
        <f>+J101/payroll!F101</f>
        <v>2.1529495540342316E-3</v>
      </c>
      <c r="O101" s="40">
        <v>34711.138964356011</v>
      </c>
      <c r="P101" s="40">
        <f t="shared" si="7"/>
        <v>-449.8151471213132</v>
      </c>
      <c r="Q101" s="52"/>
      <c r="R101" s="55">
        <v>6.6247098233466789E-4</v>
      </c>
      <c r="S101" s="55">
        <f t="shared" si="5"/>
        <v>0</v>
      </c>
      <c r="V101" s="16"/>
      <c r="W101" s="16"/>
    </row>
    <row r="102" spans="1:23">
      <c r="A102" t="s">
        <v>155</v>
      </c>
      <c r="B102" t="s">
        <v>480</v>
      </c>
      <c r="C102" s="3">
        <f>+payroll!G102</f>
        <v>1.7289597701202877E-2</v>
      </c>
      <c r="D102" s="3">
        <f>+IFR!T102</f>
        <v>1.4190707080261383E-2</v>
      </c>
      <c r="E102" s="3">
        <f>+claims!R102</f>
        <v>1.7638276090594736E-3</v>
      </c>
      <c r="F102" s="3">
        <f>+costs!L102</f>
        <v>3.0575171203883174E-3</v>
      </c>
      <c r="H102" s="3">
        <f t="shared" si="6"/>
        <v>6.0341225112749445E-3</v>
      </c>
      <c r="J102" s="16">
        <f t="shared" si="11"/>
        <v>312069.55598730914</v>
      </c>
      <c r="L102" s="6">
        <f>+J102/payroll!F102</f>
        <v>2.015822038236679E-3</v>
      </c>
      <c r="O102" s="40">
        <v>316166.70103597478</v>
      </c>
      <c r="P102" s="40">
        <f t="shared" si="7"/>
        <v>-4097.1450486656395</v>
      </c>
      <c r="Q102" s="52"/>
      <c r="R102" s="55">
        <v>6.0341225112749445E-3</v>
      </c>
      <c r="S102" s="55">
        <f t="shared" si="5"/>
        <v>0</v>
      </c>
      <c r="V102" s="16"/>
      <c r="W102" s="16"/>
    </row>
    <row r="103" spans="1:23">
      <c r="A103" t="s">
        <v>156</v>
      </c>
      <c r="B103" t="s">
        <v>543</v>
      </c>
      <c r="C103" s="3">
        <f>+payroll!G103</f>
        <v>4.1121280210815441E-4</v>
      </c>
      <c r="D103" s="3">
        <f>+IFR!T103</f>
        <v>3.7423128891984827E-4</v>
      </c>
      <c r="E103" s="3">
        <f>+claims!R103</f>
        <v>4.8995211362763162E-5</v>
      </c>
      <c r="F103" s="3">
        <f>+costs!L103</f>
        <v>5.6640561260351087E-6</v>
      </c>
      <c r="H103" s="3">
        <f>(C103*$C$3)+(D103*$D$3)+(E103*$E$3)+(F103*$F$3)</f>
        <v>1.0892822675853587E-4</v>
      </c>
      <c r="J103" s="16">
        <f t="shared" si="11"/>
        <v>5633.4924084660024</v>
      </c>
      <c r="L103" s="6">
        <f>+J103/payroll!F103</f>
        <v>1.5300187762131163E-3</v>
      </c>
      <c r="O103" s="40">
        <v>5707.4542387221418</v>
      </c>
      <c r="P103" s="40">
        <f t="shared" si="7"/>
        <v>-73.961830256139365</v>
      </c>
      <c r="Q103" s="52"/>
      <c r="R103" s="55">
        <v>1.0892822675853587E-4</v>
      </c>
      <c r="S103" s="55">
        <f>+H103-R103</f>
        <v>0</v>
      </c>
      <c r="V103" s="16"/>
      <c r="W103" s="16"/>
    </row>
    <row r="104" spans="1:23">
      <c r="A104" t="s">
        <v>514</v>
      </c>
      <c r="B104" t="s">
        <v>515</v>
      </c>
      <c r="C104" s="3">
        <f>+payroll!G104</f>
        <v>4.0954561490990265E-3</v>
      </c>
      <c r="D104" s="3">
        <f>+IFR!T104</f>
        <v>3.8082882154952353E-3</v>
      </c>
      <c r="E104" s="3">
        <f>+claims!R104</f>
        <v>9.7990422725526319E-4</v>
      </c>
      <c r="F104" s="3">
        <f>+costs!L104</f>
        <v>5.256340128993362E-4</v>
      </c>
      <c r="H104" s="3">
        <f>(C104*$C$3)+(D104*$D$3)+(E104*$E$3)+(F104*$F$3)</f>
        <v>1.450334087402174E-3</v>
      </c>
      <c r="J104" s="16">
        <f t="shared" si="11"/>
        <v>75007.611105533404</v>
      </c>
      <c r="L104" s="6">
        <f>+J104/payroll!F104</f>
        <v>2.045449339938291E-3</v>
      </c>
      <c r="O104" s="40">
        <v>75992.382149543118</v>
      </c>
      <c r="P104" s="40">
        <f t="shared" si="7"/>
        <v>-984.77104400971439</v>
      </c>
      <c r="Q104" s="52"/>
      <c r="R104" s="55">
        <v>1.450334087402174E-3</v>
      </c>
      <c r="S104" s="55">
        <f>+H104-R104</f>
        <v>0</v>
      </c>
      <c r="V104" s="16"/>
      <c r="W104" s="16"/>
    </row>
    <row r="105" spans="1:23">
      <c r="A105" t="s">
        <v>559</v>
      </c>
      <c r="B105" t="s">
        <v>560</v>
      </c>
      <c r="C105" s="3">
        <f>+payroll!G105</f>
        <v>1.2510221728310022E-2</v>
      </c>
      <c r="D105" s="3">
        <f>+IFR!T105</f>
        <v>1.3719505644185831E-2</v>
      </c>
      <c r="E105" s="3">
        <f>+claims!R105</f>
        <v>7.5921948049603838E-2</v>
      </c>
      <c r="F105" s="3">
        <f>+costs!L105</f>
        <v>0.10198593685012353</v>
      </c>
      <c r="H105" s="3">
        <f t="shared" si="6"/>
        <v>7.5858570239076675E-2</v>
      </c>
      <c r="J105" s="16">
        <f t="shared" si="11"/>
        <v>3923213.4064409109</v>
      </c>
      <c r="L105" s="6">
        <f>+J105/payroll!F105</f>
        <v>3.5023746386777702E-2</v>
      </c>
      <c r="O105" s="40">
        <v>3974721.0721989633</v>
      </c>
      <c r="P105" s="40">
        <f t="shared" si="7"/>
        <v>-51507.665758052375</v>
      </c>
      <c r="Q105" s="52"/>
      <c r="R105" s="55">
        <v>7.5858570239076675E-2</v>
      </c>
      <c r="S105" s="55">
        <f t="shared" ref="S105:S168" si="12">+H105-R105</f>
        <v>0</v>
      </c>
      <c r="V105" s="16"/>
      <c r="W105" s="16"/>
    </row>
    <row r="106" spans="1:23">
      <c r="A106" t="s">
        <v>157</v>
      </c>
      <c r="B106" t="s">
        <v>158</v>
      </c>
      <c r="C106" s="3">
        <f>+payroll!G106</f>
        <v>0.15440053328300404</v>
      </c>
      <c r="D106" s="3">
        <f>+IFR!T106</f>
        <v>0.20037811009480613</v>
      </c>
      <c r="E106" s="3">
        <f>+claims!R106</f>
        <v>0.26720441060050099</v>
      </c>
      <c r="F106" s="3">
        <f>+costs!L106</f>
        <v>0.3342297687769113</v>
      </c>
      <c r="H106" s="3">
        <f t="shared" ref="H106:H170" si="13">(C106*$C$3)+(D106*$D$3)+(E106*$E$3)+(F106*$F$3)</f>
        <v>0.2849658532784482</v>
      </c>
      <c r="J106" s="16">
        <f t="shared" si="11"/>
        <v>14737713.2529184</v>
      </c>
      <c r="L106" s="6">
        <f>+J106/payroll!F106</f>
        <v>1.0660239949906999E-2</v>
      </c>
      <c r="O106" s="40">
        <v>14931203.927431053</v>
      </c>
      <c r="P106" s="40">
        <f t="shared" si="7"/>
        <v>-193490.67451265268</v>
      </c>
      <c r="Q106" s="52"/>
      <c r="R106" s="55">
        <v>0.2849658532784482</v>
      </c>
      <c r="S106" s="55">
        <f t="shared" si="12"/>
        <v>0</v>
      </c>
      <c r="V106" s="16"/>
      <c r="W106" s="16"/>
    </row>
    <row r="107" spans="1:23">
      <c r="A107" t="s">
        <v>519</v>
      </c>
      <c r="B107" t="s">
        <v>518</v>
      </c>
      <c r="C107" s="3">
        <f>+payroll!G107</f>
        <v>5.3454272334521689E-3</v>
      </c>
      <c r="D107" s="3">
        <f>+IFR!T107</f>
        <v>5.2749088085388262E-3</v>
      </c>
      <c r="E107" s="3">
        <f>+claims!R107</f>
        <v>2.4007653567753944E-3</v>
      </c>
      <c r="F107" s="3">
        <f>+costs!L107</f>
        <v>2.1247201352560269E-3</v>
      </c>
      <c r="H107" s="3">
        <f>(C107*$C$3)+(D107*$D$3)+(E107*$E$3)+(F107*$F$3)</f>
        <v>2.9624888899187998E-3</v>
      </c>
      <c r="J107" s="16">
        <f t="shared" si="11"/>
        <v>153212.43325219772</v>
      </c>
      <c r="L107" s="6">
        <f>+J107/payroll!F107</f>
        <v>3.2010854097010203E-3</v>
      </c>
      <c r="O107" s="40">
        <v>155223.95135849703</v>
      </c>
      <c r="P107" s="40">
        <f t="shared" si="7"/>
        <v>-2011.518106299307</v>
      </c>
      <c r="Q107" s="52"/>
      <c r="R107" s="55">
        <v>2.9624888899187998E-3</v>
      </c>
      <c r="S107" s="55">
        <f t="shared" si="12"/>
        <v>0</v>
      </c>
      <c r="V107" s="16"/>
      <c r="W107" s="16"/>
    </row>
    <row r="108" spans="1:23">
      <c r="A108" t="s">
        <v>159</v>
      </c>
      <c r="B108" t="s">
        <v>160</v>
      </c>
      <c r="C108" s="3">
        <f>+payroll!G108</f>
        <v>6.6446765491179893E-3</v>
      </c>
      <c r="D108" s="3">
        <f>+IFR!T108</f>
        <v>4.154530646785985E-3</v>
      </c>
      <c r="E108" s="3">
        <f>+claims!R108</f>
        <v>5.3894732499039475E-4</v>
      </c>
      <c r="F108" s="3">
        <f>+costs!L108</f>
        <v>1.5902994550401028E-4</v>
      </c>
      <c r="H108" s="3">
        <f t="shared" si="13"/>
        <v>1.5261609655389623E-3</v>
      </c>
      <c r="J108" s="16">
        <f t="shared" si="11"/>
        <v>78929.18547659328</v>
      </c>
      <c r="L108" s="6">
        <f>+J108/payroll!F108</f>
        <v>1.3266288875033558E-3</v>
      </c>
      <c r="O108" s="40">
        <v>79965.442667550378</v>
      </c>
      <c r="P108" s="40">
        <f t="shared" si="7"/>
        <v>-1036.2571909570979</v>
      </c>
      <c r="Q108" s="52"/>
      <c r="R108" s="55">
        <v>1.5261609655389623E-3</v>
      </c>
      <c r="S108" s="55">
        <f t="shared" si="12"/>
        <v>0</v>
      </c>
      <c r="V108" s="16"/>
      <c r="W108" s="16"/>
    </row>
    <row r="109" spans="1:23">
      <c r="A109" t="s">
        <v>161</v>
      </c>
      <c r="B109" t="s">
        <v>162</v>
      </c>
      <c r="C109" s="3">
        <f>+payroll!G109</f>
        <v>8.0859025762011639E-3</v>
      </c>
      <c r="D109" s="3">
        <f>+IFR!T109</f>
        <v>7.0925145748580503E-3</v>
      </c>
      <c r="E109" s="3">
        <f>+claims!R109</f>
        <v>3.0866983158540791E-3</v>
      </c>
      <c r="F109" s="3">
        <f>+costs!L109</f>
        <v>4.3912047124936258E-3</v>
      </c>
      <c r="H109" s="3">
        <f t="shared" si="13"/>
        <v>4.9950297187566894E-3</v>
      </c>
      <c r="J109" s="16">
        <f t="shared" si="11"/>
        <v>258330.30462393723</v>
      </c>
      <c r="L109" s="6">
        <f>+J109/payroll!F109</f>
        <v>3.5680630959578738E-3</v>
      </c>
      <c r="O109" s="40">
        <v>261721.90982285416</v>
      </c>
      <c r="P109" s="40">
        <f t="shared" si="7"/>
        <v>-3391.6051989169209</v>
      </c>
      <c r="Q109" s="52"/>
      <c r="R109" s="55">
        <v>4.9950297187566894E-3</v>
      </c>
      <c r="S109" s="55">
        <f t="shared" si="12"/>
        <v>0</v>
      </c>
      <c r="V109" s="16"/>
      <c r="W109" s="16"/>
    </row>
    <row r="110" spans="1:23">
      <c r="A110" t="s">
        <v>163</v>
      </c>
      <c r="B110" t="s">
        <v>164</v>
      </c>
      <c r="C110" s="3">
        <f>+payroll!G110</f>
        <v>7.9275701840400507E-3</v>
      </c>
      <c r="D110" s="3">
        <f>+IFR!T110</f>
        <v>8.9005012588417396E-3</v>
      </c>
      <c r="E110" s="3">
        <f>+claims!R110</f>
        <v>5.4384684612667107E-3</v>
      </c>
      <c r="F110" s="3">
        <f>+costs!L110</f>
        <v>5.406513325901665E-3</v>
      </c>
      <c r="H110" s="3">
        <f t="shared" si="13"/>
        <v>6.1631871950912293E-3</v>
      </c>
      <c r="J110" s="16">
        <f t="shared" si="11"/>
        <v>318744.45502970199</v>
      </c>
      <c r="L110" s="6">
        <f>+J110/payroll!F110</f>
        <v>4.4904329577690073E-3</v>
      </c>
      <c r="O110" s="40">
        <v>322929.23448242014</v>
      </c>
      <c r="P110" s="40">
        <f t="shared" si="7"/>
        <v>-4184.7794527181541</v>
      </c>
      <c r="Q110" s="52"/>
      <c r="R110" s="55">
        <v>6.1631871950912293E-3</v>
      </c>
      <c r="S110" s="55">
        <f t="shared" si="12"/>
        <v>0</v>
      </c>
      <c r="V110" s="16"/>
      <c r="W110" s="16"/>
    </row>
    <row r="111" spans="1:23">
      <c r="A111" t="s">
        <v>165</v>
      </c>
      <c r="B111" t="s">
        <v>166</v>
      </c>
      <c r="C111" s="3">
        <f>+payroll!G111</f>
        <v>4.8471647641613581E-2</v>
      </c>
      <c r="D111" s="3">
        <f>+IFR!T111</f>
        <v>3.4598169181355325E-2</v>
      </c>
      <c r="E111" s="3">
        <f>+claims!R111</f>
        <v>1.2640764531592895E-2</v>
      </c>
      <c r="F111" s="3">
        <f>+costs!L111</f>
        <v>1.2406421121260858E-2</v>
      </c>
      <c r="H111" s="3">
        <f t="shared" si="13"/>
        <v>1.9723694455366564E-2</v>
      </c>
      <c r="J111" s="16">
        <f t="shared" si="11"/>
        <v>1020059.5960082811</v>
      </c>
      <c r="L111" s="6">
        <f>+J111/payroll!F111</f>
        <v>2.3503007395635181E-3</v>
      </c>
      <c r="O111" s="40">
        <v>1033451.9056486972</v>
      </c>
      <c r="P111" s="40">
        <f t="shared" si="7"/>
        <v>-13392.309640416061</v>
      </c>
      <c r="Q111" s="52"/>
      <c r="R111" s="55">
        <v>1.9723694455366564E-2</v>
      </c>
      <c r="S111" s="55">
        <f t="shared" si="12"/>
        <v>0</v>
      </c>
      <c r="V111" s="16"/>
      <c r="W111" s="16"/>
    </row>
    <row r="112" spans="1:23">
      <c r="A112" t="s">
        <v>167</v>
      </c>
      <c r="B112" t="s">
        <v>168</v>
      </c>
      <c r="C112" s="3">
        <f>+payroll!G112</f>
        <v>1.1238864171013895E-2</v>
      </c>
      <c r="D112" s="3">
        <f>+IFR!T112</f>
        <v>9.3073750817983872E-3</v>
      </c>
      <c r="E112" s="3">
        <f>+claims!R112</f>
        <v>4.4095690226486845E-3</v>
      </c>
      <c r="F112" s="3">
        <f>+costs!L112</f>
        <v>2.0201198319023637E-3</v>
      </c>
      <c r="H112" s="3">
        <f t="shared" si="13"/>
        <v>4.4417871591402557E-3</v>
      </c>
      <c r="J112" s="16">
        <f t="shared" si="11"/>
        <v>229717.99859100857</v>
      </c>
      <c r="L112" s="6">
        <f>+J112/payroll!F112</f>
        <v>2.2827495996483767E-3</v>
      </c>
      <c r="O112" s="40">
        <v>232733.95430491614</v>
      </c>
      <c r="P112" s="40">
        <f t="shared" si="7"/>
        <v>-3015.9557139075769</v>
      </c>
      <c r="Q112" s="52"/>
      <c r="R112" s="55">
        <v>4.4417871591402557E-3</v>
      </c>
      <c r="S112" s="55">
        <f t="shared" si="12"/>
        <v>0</v>
      </c>
      <c r="V112" s="16"/>
      <c r="W112" s="16"/>
    </row>
    <row r="113" spans="1:23">
      <c r="A113" t="s">
        <v>169</v>
      </c>
      <c r="B113" t="s">
        <v>170</v>
      </c>
      <c r="C113" s="3">
        <f>+payroll!G113</f>
        <v>3.8766919781495733E-2</v>
      </c>
      <c r="D113" s="3">
        <f>+IFR!T113</f>
        <v>3.4748623207608152E-2</v>
      </c>
      <c r="E113" s="3">
        <f>+claims!R113</f>
        <v>1.6315405383800132E-2</v>
      </c>
      <c r="F113" s="3">
        <f>+costs!L113</f>
        <v>1.2583372356764461E-2</v>
      </c>
      <c r="H113" s="3">
        <f t="shared" si="13"/>
        <v>1.9186777095266682E-2</v>
      </c>
      <c r="J113" s="16">
        <f t="shared" si="11"/>
        <v>992291.58800791891</v>
      </c>
      <c r="L113" s="6">
        <f>+J113/payroll!F113</f>
        <v>2.8586677885573211E-3</v>
      </c>
      <c r="O113" s="40">
        <v>1005319.3329084966</v>
      </c>
      <c r="P113" s="40">
        <f t="shared" si="7"/>
        <v>-13027.744900577702</v>
      </c>
      <c r="Q113" s="52"/>
      <c r="R113" s="55">
        <v>1.9186777095266682E-2</v>
      </c>
      <c r="S113" s="55">
        <f t="shared" si="12"/>
        <v>0</v>
      </c>
      <c r="V113" s="16"/>
      <c r="W113" s="16"/>
    </row>
    <row r="114" spans="1:23">
      <c r="A114" t="s">
        <v>171</v>
      </c>
      <c r="B114" t="s">
        <v>172</v>
      </c>
      <c r="C114" s="3">
        <f>+payroll!G114</f>
        <v>9.0307493068750716E-3</v>
      </c>
      <c r="D114" s="3">
        <f>+IFR!T114</f>
        <v>7.129098260685105E-3</v>
      </c>
      <c r="E114" s="3">
        <f>+claims!R114</f>
        <v>2.7437318363147372E-3</v>
      </c>
      <c r="F114" s="3">
        <f>+costs!L114</f>
        <v>1.3074369786805937E-3</v>
      </c>
      <c r="H114" s="3">
        <f t="shared" si="13"/>
        <v>3.2160029086005888E-3</v>
      </c>
      <c r="J114" s="16">
        <f t="shared" si="11"/>
        <v>166323.53716146661</v>
      </c>
      <c r="L114" s="6">
        <f>+J114/payroll!F114</f>
        <v>2.0569114700006888E-3</v>
      </c>
      <c r="O114" s="40">
        <v>168507.19027239477</v>
      </c>
      <c r="P114" s="40">
        <f t="shared" si="7"/>
        <v>-2183.6531109281641</v>
      </c>
      <c r="Q114" s="52"/>
      <c r="R114" s="55">
        <v>3.2160029086005888E-3</v>
      </c>
      <c r="S114" s="55">
        <f t="shared" si="12"/>
        <v>0</v>
      </c>
      <c r="V114" s="16"/>
      <c r="W114" s="16"/>
    </row>
    <row r="115" spans="1:23">
      <c r="A115" t="s">
        <v>173</v>
      </c>
      <c r="B115" t="s">
        <v>174</v>
      </c>
      <c r="C115" s="3">
        <f>+payroll!G115</f>
        <v>4.3119521881798198E-3</v>
      </c>
      <c r="D115" s="3">
        <f>+IFR!T115</f>
        <v>3.9511494012933988E-3</v>
      </c>
      <c r="E115" s="3">
        <f>+claims!R115</f>
        <v>1.9108132431477631E-3</v>
      </c>
      <c r="F115" s="3">
        <f>+costs!L115</f>
        <v>1.996286114818638E-3</v>
      </c>
      <c r="H115" s="3">
        <f t="shared" si="13"/>
        <v>2.5172813540474993E-3</v>
      </c>
      <c r="J115" s="16">
        <f t="shared" si="11"/>
        <v>130187.42542679228</v>
      </c>
      <c r="L115" s="6">
        <f>+J115/payroll!F115</f>
        <v>3.3719472796128009E-3</v>
      </c>
      <c r="O115" s="40">
        <v>131896.64939706511</v>
      </c>
      <c r="P115" s="40">
        <f t="shared" si="7"/>
        <v>-1709.2239702728257</v>
      </c>
      <c r="Q115" s="52"/>
      <c r="R115" s="55">
        <v>2.5172813540474993E-3</v>
      </c>
      <c r="S115" s="55">
        <f t="shared" si="12"/>
        <v>0</v>
      </c>
      <c r="V115" s="16"/>
      <c r="W115" s="16"/>
    </row>
    <row r="116" spans="1:23">
      <c r="A116" t="s">
        <v>175</v>
      </c>
      <c r="B116" t="s">
        <v>176</v>
      </c>
      <c r="C116" s="3">
        <f>+payroll!G116</f>
        <v>4.7329983860180148E-3</v>
      </c>
      <c r="D116" s="3">
        <f>+IFR!T116</f>
        <v>4.9687458869794804E-3</v>
      </c>
      <c r="E116" s="3">
        <f>+claims!R116</f>
        <v>1.3718659181573686E-3</v>
      </c>
      <c r="F116" s="3">
        <f>+costs!L116</f>
        <v>1.1844924466234547E-3</v>
      </c>
      <c r="H116" s="3">
        <f t="shared" si="13"/>
        <v>2.1291933898223651E-3</v>
      </c>
      <c r="J116" s="16">
        <f t="shared" si="11"/>
        <v>110116.49739152986</v>
      </c>
      <c r="L116" s="6">
        <f>+J116/payroll!F116</f>
        <v>2.5983742660596232E-3</v>
      </c>
      <c r="O116" s="40">
        <v>111562.21118644568</v>
      </c>
      <c r="P116" s="40">
        <f t="shared" si="7"/>
        <v>-1445.7137949158205</v>
      </c>
      <c r="Q116" s="52"/>
      <c r="R116" s="55">
        <v>2.1291933898223651E-3</v>
      </c>
      <c r="S116" s="55">
        <f t="shared" si="12"/>
        <v>0</v>
      </c>
      <c r="V116" s="16"/>
      <c r="W116" s="16"/>
    </row>
    <row r="117" spans="1:23">
      <c r="A117" t="s">
        <v>177</v>
      </c>
      <c r="B117" t="s">
        <v>544</v>
      </c>
      <c r="C117" s="3">
        <f>+payroll!G117</f>
        <v>3.1268459968238446E-2</v>
      </c>
      <c r="D117" s="3">
        <f>+IFR!T117</f>
        <v>2.185537892292954E-2</v>
      </c>
      <c r="E117" s="3">
        <f>+claims!R117</f>
        <v>8.2801907203069736E-3</v>
      </c>
      <c r="F117" s="3">
        <f>+costs!L117</f>
        <v>5.196125059382552E-3</v>
      </c>
      <c r="H117" s="3">
        <f t="shared" si="13"/>
        <v>1.1000183505071575E-2</v>
      </c>
      <c r="J117" s="16">
        <f t="shared" si="11"/>
        <v>568901.67141821748</v>
      </c>
      <c r="L117" s="6">
        <f>+J117/payroll!F117</f>
        <v>2.0319657890812831E-3</v>
      </c>
      <c r="O117" s="40">
        <v>576370.75201742712</v>
      </c>
      <c r="P117" s="40">
        <f t="shared" si="7"/>
        <v>-7469.080599209643</v>
      </c>
      <c r="Q117" s="52"/>
      <c r="R117" s="55">
        <v>1.1000183505071575E-2</v>
      </c>
      <c r="S117" s="55">
        <f t="shared" si="12"/>
        <v>0</v>
      </c>
      <c r="V117" s="16"/>
      <c r="W117" s="16"/>
    </row>
    <row r="118" spans="1:23">
      <c r="A118" t="s">
        <v>178</v>
      </c>
      <c r="B118" t="s">
        <v>179</v>
      </c>
      <c r="C118" s="3">
        <f>+payroll!G118</f>
        <v>2.9083750900072161E-2</v>
      </c>
      <c r="D118" s="3">
        <f>+IFR!T118</f>
        <v>2.6658396037169657E-2</v>
      </c>
      <c r="E118" s="3">
        <f>+claims!R118</f>
        <v>8.9661236793856583E-3</v>
      </c>
      <c r="F118" s="3">
        <f>+costs!L118</f>
        <v>5.6865804488571755E-3</v>
      </c>
      <c r="H118" s="3">
        <f t="shared" si="13"/>
        <v>1.172463518837738E-2</v>
      </c>
      <c r="J118" s="16">
        <f t="shared" si="11"/>
        <v>606368.48034048674</v>
      </c>
      <c r="L118" s="6">
        <f>+J118/payroll!F118</f>
        <v>2.3284765889540586E-3</v>
      </c>
      <c r="O118" s="40">
        <v>614329.46073485422</v>
      </c>
      <c r="P118" s="40">
        <f t="shared" si="7"/>
        <v>-7960.9803943674779</v>
      </c>
      <c r="Q118" s="52"/>
      <c r="R118" s="55">
        <v>1.172463518837738E-2</v>
      </c>
      <c r="S118" s="55">
        <f t="shared" si="12"/>
        <v>0</v>
      </c>
      <c r="V118" s="16"/>
      <c r="W118" s="16"/>
    </row>
    <row r="119" spans="1:23">
      <c r="A119" t="s">
        <v>180</v>
      </c>
      <c r="B119" t="s">
        <v>181</v>
      </c>
      <c r="C119" s="3">
        <f>+payroll!G119</f>
        <v>1.4421418379336489E-2</v>
      </c>
      <c r="D119" s="3">
        <f>+IFR!T119</f>
        <v>1.2659113148664325E-2</v>
      </c>
      <c r="E119" s="3">
        <f>+claims!R119</f>
        <v>2.8907174704030265E-3</v>
      </c>
      <c r="F119" s="3">
        <f>+costs!L119</f>
        <v>4.5928629577041474E-3</v>
      </c>
      <c r="H119" s="3">
        <f t="shared" si="13"/>
        <v>6.5743918361830444E-3</v>
      </c>
      <c r="J119" s="16">
        <f t="shared" si="11"/>
        <v>340010.91913043335</v>
      </c>
      <c r="L119" s="6">
        <f>+J119/payroll!F119</f>
        <v>2.6331194545921449E-3</v>
      </c>
      <c r="O119" s="40">
        <v>344474.90488963429</v>
      </c>
      <c r="P119" s="40">
        <f t="shared" si="7"/>
        <v>-4463.9857592009357</v>
      </c>
      <c r="Q119" s="52"/>
      <c r="R119" s="55">
        <v>6.5743918361830444E-3</v>
      </c>
      <c r="S119" s="55">
        <f t="shared" si="12"/>
        <v>0</v>
      </c>
      <c r="V119" s="16"/>
      <c r="W119" s="16"/>
    </row>
    <row r="120" spans="1:23">
      <c r="A120" t="s">
        <v>182</v>
      </c>
      <c r="B120" s="36" t="s">
        <v>564</v>
      </c>
      <c r="C120" s="3">
        <f>+payroll!G120</f>
        <v>2.5615774075959361E-2</v>
      </c>
      <c r="D120" s="3">
        <f>+IFR!T120</f>
        <v>2.2832227907055361E-2</v>
      </c>
      <c r="E120" s="3">
        <f>+claims!R120</f>
        <v>1.0044018329366447E-2</v>
      </c>
      <c r="F120" s="3">
        <f>+costs!L120</f>
        <v>9.6038931009245574E-3</v>
      </c>
      <c r="H120" s="3">
        <f t="shared" si="13"/>
        <v>1.3324938857836543E-2</v>
      </c>
      <c r="J120" s="16">
        <f t="shared" si="11"/>
        <v>689132.13895693456</v>
      </c>
      <c r="L120" s="6">
        <f>+J120/payroll!F120</f>
        <v>3.0045587068925498E-3</v>
      </c>
      <c r="O120" s="40">
        <v>698179.71914165013</v>
      </c>
      <c r="P120" s="40">
        <f t="shared" si="7"/>
        <v>-9047.5801847155672</v>
      </c>
      <c r="Q120" s="52"/>
      <c r="R120" s="55">
        <v>1.3324938857836543E-2</v>
      </c>
      <c r="S120" s="55">
        <f t="shared" si="12"/>
        <v>0</v>
      </c>
      <c r="V120" s="16"/>
      <c r="W120" s="16"/>
    </row>
    <row r="121" spans="1:23">
      <c r="A121" t="s">
        <v>183</v>
      </c>
      <c r="B121" t="s">
        <v>184</v>
      </c>
      <c r="C121" s="3">
        <f>+payroll!G121</f>
        <v>1.0153855115237293E-2</v>
      </c>
      <c r="D121" s="3">
        <f>+IFR!T121</f>
        <v>9.3391937592462639E-3</v>
      </c>
      <c r="E121" s="3">
        <f>+claims!R121</f>
        <v>3.1356935272168424E-3</v>
      </c>
      <c r="F121" s="3">
        <f>+costs!L121</f>
        <v>3.7032600969062746E-3</v>
      </c>
      <c r="H121" s="3">
        <f t="shared" si="13"/>
        <v>5.1289411965367362E-3</v>
      </c>
      <c r="J121" s="16">
        <f t="shared" si="11"/>
        <v>265255.86759259395</v>
      </c>
      <c r="L121" s="6">
        <f>+J121/payroll!F121</f>
        <v>2.9175594297684965E-3</v>
      </c>
      <c r="O121" s="40">
        <v>268738.39814927761</v>
      </c>
      <c r="P121" s="40">
        <f t="shared" si="7"/>
        <v>-3482.5305566836614</v>
      </c>
      <c r="Q121" s="52"/>
      <c r="R121" s="55">
        <v>5.1289411965367362E-3</v>
      </c>
      <c r="S121" s="55">
        <f t="shared" si="12"/>
        <v>0</v>
      </c>
      <c r="V121" s="16"/>
      <c r="W121" s="16"/>
    </row>
    <row r="122" spans="1:23">
      <c r="A122" t="s">
        <v>185</v>
      </c>
      <c r="B122" t="s">
        <v>186</v>
      </c>
      <c r="C122" s="3">
        <f>+payroll!G122</f>
        <v>2.4477958071229418E-3</v>
      </c>
      <c r="D122" s="3">
        <f>+IFR!T122</f>
        <v>2.697217406557797E-3</v>
      </c>
      <c r="E122" s="3">
        <f>+claims!R122</f>
        <v>1.224880284069079E-3</v>
      </c>
      <c r="F122" s="3">
        <f>+costs!L122</f>
        <v>1.3703938421686175E-3</v>
      </c>
      <c r="H122" s="3">
        <f t="shared" si="13"/>
        <v>1.6490949996216247E-3</v>
      </c>
      <c r="J122" s="16">
        <f t="shared" si="11"/>
        <v>85287.022819176389</v>
      </c>
      <c r="L122" s="6">
        <f>+J122/payroll!F122</f>
        <v>3.8912886008240881E-3</v>
      </c>
      <c r="O122" s="40">
        <v>86406.751727539464</v>
      </c>
      <c r="P122" s="40">
        <f t="shared" si="7"/>
        <v>-1119.7289083630749</v>
      </c>
      <c r="Q122" s="52"/>
      <c r="R122" s="55">
        <v>1.6490949996216247E-3</v>
      </c>
      <c r="S122" s="55">
        <f t="shared" si="12"/>
        <v>0</v>
      </c>
      <c r="V122" s="16"/>
      <c r="W122" s="16"/>
    </row>
    <row r="123" spans="1:23">
      <c r="A123" t="s">
        <v>187</v>
      </c>
      <c r="B123" t="s">
        <v>545</v>
      </c>
      <c r="C123" s="3">
        <f>+payroll!G123</f>
        <v>4.1950527763742512E-4</v>
      </c>
      <c r="D123" s="3">
        <f>+IFR!T123</f>
        <v>1.1836815207341665E-4</v>
      </c>
      <c r="E123" s="3">
        <f>+claims!R123</f>
        <v>0</v>
      </c>
      <c r="F123" s="3">
        <f>+costs!L123</f>
        <v>0</v>
      </c>
      <c r="H123" s="3">
        <f t="shared" si="13"/>
        <v>6.7234178713855225E-5</v>
      </c>
      <c r="J123" s="16">
        <f t="shared" si="11"/>
        <v>3477.1816878426248</v>
      </c>
      <c r="L123" s="6">
        <f>+J123/payroll!F123</f>
        <v>9.2571143585173585E-4</v>
      </c>
      <c r="O123" s="40">
        <v>3522.8334262526178</v>
      </c>
      <c r="P123" s="40">
        <f t="shared" si="7"/>
        <v>-45.651738409992959</v>
      </c>
      <c r="Q123" s="52"/>
      <c r="R123" s="55">
        <v>6.7234178713855225E-5</v>
      </c>
      <c r="S123" s="55">
        <f t="shared" si="12"/>
        <v>0</v>
      </c>
      <c r="V123" s="16"/>
      <c r="W123" s="16"/>
    </row>
    <row r="124" spans="1:23">
      <c r="A124" t="s">
        <v>188</v>
      </c>
      <c r="B124" t="s">
        <v>189</v>
      </c>
      <c r="C124" s="3">
        <f>+payroll!G124</f>
        <v>6.1838848881789242E-3</v>
      </c>
      <c r="D124" s="3">
        <f>+IFR!T124</f>
        <v>5.2493024550993167E-3</v>
      </c>
      <c r="E124" s="3">
        <f>+claims!R124</f>
        <v>2.5477509908636842E-3</v>
      </c>
      <c r="F124" s="3">
        <f>+costs!L124</f>
        <v>1.6457344730534472E-3</v>
      </c>
      <c r="H124" s="3">
        <f t="shared" si="13"/>
        <v>2.7987517503714008E-3</v>
      </c>
      <c r="J124" s="16">
        <f t="shared" si="11"/>
        <v>144744.36248603216</v>
      </c>
      <c r="L124" s="6">
        <f>+J124/payroll!F124</f>
        <v>2.6141224996230708E-3</v>
      </c>
      <c r="O124" s="40">
        <v>146644.70372952733</v>
      </c>
      <c r="P124" s="40">
        <f t="shared" si="7"/>
        <v>-1900.3412434951751</v>
      </c>
      <c r="Q124" s="52"/>
      <c r="R124" s="55">
        <v>2.7987517503714008E-3</v>
      </c>
      <c r="S124" s="55">
        <f t="shared" si="12"/>
        <v>0</v>
      </c>
      <c r="V124" s="16"/>
      <c r="W124" s="16"/>
    </row>
    <row r="125" spans="1:23">
      <c r="A125" t="s">
        <v>190</v>
      </c>
      <c r="B125" t="s">
        <v>191</v>
      </c>
      <c r="C125" s="3">
        <f>+payroll!G125</f>
        <v>1.4612450268752072E-2</v>
      </c>
      <c r="D125" s="3">
        <f>+IFR!T125</f>
        <v>8.6238858425121568E-3</v>
      </c>
      <c r="E125" s="3">
        <f>+claims!R125</f>
        <v>1.7148323976967105E-3</v>
      </c>
      <c r="F125" s="3">
        <f>+costs!L125</f>
        <v>2.0716793188689285E-3</v>
      </c>
      <c r="H125" s="3">
        <f t="shared" si="13"/>
        <v>4.4047744648838929E-3</v>
      </c>
      <c r="J125" s="16">
        <f t="shared" si="11"/>
        <v>227803.79564917323</v>
      </c>
      <c r="L125" s="6">
        <f>+J125/payroll!F125</f>
        <v>1.7410994720037454E-3</v>
      </c>
      <c r="O125" s="40">
        <v>230794.61989173156</v>
      </c>
      <c r="P125" s="40">
        <f t="shared" si="7"/>
        <v>-2990.8242425583303</v>
      </c>
      <c r="Q125" s="52"/>
      <c r="R125" s="55">
        <v>4.4047744648838929E-3</v>
      </c>
      <c r="S125" s="55">
        <f t="shared" si="12"/>
        <v>0</v>
      </c>
      <c r="V125" s="16"/>
      <c r="W125" s="16"/>
    </row>
    <row r="126" spans="1:23">
      <c r="A126" t="s">
        <v>192</v>
      </c>
      <c r="B126" t="s">
        <v>546</v>
      </c>
      <c r="C126" s="3">
        <f>+payroll!G126</f>
        <v>2.8252640161659016E-3</v>
      </c>
      <c r="D126" s="3">
        <f>+IFR!T126</f>
        <v>2.4443379665469258E-3</v>
      </c>
      <c r="E126" s="3">
        <f>+claims!R126</f>
        <v>6.3693774771592104E-4</v>
      </c>
      <c r="F126" s="3">
        <f>+costs!L126</f>
        <v>2.0865203006262275E-4</v>
      </c>
      <c r="H126" s="3">
        <f t="shared" si="13"/>
        <v>8.7943212803406521E-4</v>
      </c>
      <c r="J126" s="16">
        <f t="shared" si="11"/>
        <v>45482.005578070057</v>
      </c>
      <c r="L126" s="6">
        <f>+J126/payroll!F126</f>
        <v>1.7979029414011891E-3</v>
      </c>
      <c r="O126" s="40">
        <v>46079.136475276675</v>
      </c>
      <c r="P126" s="40">
        <f t="shared" si="7"/>
        <v>-597.1308972066181</v>
      </c>
      <c r="Q126" s="52"/>
      <c r="R126" s="55">
        <v>8.7943212803406521E-4</v>
      </c>
      <c r="S126" s="55">
        <f t="shared" si="12"/>
        <v>0</v>
      </c>
      <c r="V126" s="16"/>
      <c r="W126" s="16"/>
    </row>
    <row r="127" spans="1:23">
      <c r="A127" t="s">
        <v>481</v>
      </c>
      <c r="B127" t="s">
        <v>482</v>
      </c>
      <c r="C127" s="3">
        <f>+payroll!G127</f>
        <v>3.2853425717177562E-3</v>
      </c>
      <c r="D127" s="3">
        <f>+IFR!T127</f>
        <v>2.3741097589397857E-3</v>
      </c>
      <c r="E127" s="3">
        <f>+claims!R127</f>
        <v>4.4095690226486839E-4</v>
      </c>
      <c r="F127" s="3">
        <f>+costs!L127</f>
        <v>3.865297546007676E-4</v>
      </c>
      <c r="H127" s="3">
        <f>(C127*$C$3)+(D127*$D$3)+(E127*$E$3)+(F127*$F$3)</f>
        <v>1.0054929294323837E-3</v>
      </c>
      <c r="J127" s="16">
        <f t="shared" si="11"/>
        <v>52001.551418624353</v>
      </c>
      <c r="L127" s="6">
        <f>+J127/payroll!F127</f>
        <v>1.7677519020970957E-3</v>
      </c>
      <c r="O127" s="40">
        <v>52684.277095737219</v>
      </c>
      <c r="P127" s="40">
        <f t="shared" si="7"/>
        <v>-682.72567711286683</v>
      </c>
      <c r="Q127" s="52"/>
      <c r="R127" s="55">
        <v>1.0054929294323837E-3</v>
      </c>
      <c r="S127" s="55">
        <f>+H127-R127</f>
        <v>0</v>
      </c>
      <c r="V127" s="16"/>
      <c r="W127" s="16"/>
    </row>
    <row r="128" spans="1:23">
      <c r="A128" t="s">
        <v>193</v>
      </c>
      <c r="B128" t="s">
        <v>505</v>
      </c>
      <c r="C128" s="3">
        <f>+payroll!G128</f>
        <v>2.01201931990701E-3</v>
      </c>
      <c r="D128" s="3">
        <f>+IFR!T128</f>
        <v>2.0172907903588033E-3</v>
      </c>
      <c r="E128" s="3">
        <f>+claims!R128</f>
        <v>2.0088036658732896E-3</v>
      </c>
      <c r="F128" s="3">
        <f>+costs!L128</f>
        <v>1.0944397277549264E-3</v>
      </c>
      <c r="H128" s="3">
        <f t="shared" si="13"/>
        <v>1.4616481503171761E-3</v>
      </c>
      <c r="J128" s="16">
        <f t="shared" si="11"/>
        <v>75592.745826232189</v>
      </c>
      <c r="L128" s="6">
        <f>+J128/payroll!F128</f>
        <v>4.1959823069955089E-3</v>
      </c>
      <c r="O128" s="40">
        <v>76585.199073704964</v>
      </c>
      <c r="P128" s="40">
        <f t="shared" si="7"/>
        <v>-992.45324747277482</v>
      </c>
      <c r="Q128" s="52"/>
      <c r="R128" s="55">
        <v>1.4616481503171761E-3</v>
      </c>
      <c r="S128" s="55">
        <f t="shared" si="12"/>
        <v>0</v>
      </c>
      <c r="V128" s="16"/>
      <c r="W128" s="16"/>
    </row>
    <row r="129" spans="1:23">
      <c r="A129" t="s">
        <v>194</v>
      </c>
      <c r="B129" t="s">
        <v>195</v>
      </c>
      <c r="C129" s="3">
        <f>+payroll!G129</f>
        <v>2.1955037539841977E-3</v>
      </c>
      <c r="D129" s="3">
        <f>+IFR!T129</f>
        <v>2.3591022091848041E-3</v>
      </c>
      <c r="E129" s="3">
        <f>+claims!R129</f>
        <v>3.3523039353469532E-3</v>
      </c>
      <c r="F129" s="3">
        <f>+costs!L129</f>
        <v>2.041307526805087E-3</v>
      </c>
      <c r="H129" s="3">
        <f t="shared" si="13"/>
        <v>2.2969558517812205E-3</v>
      </c>
      <c r="J129" s="16">
        <f t="shared" si="11"/>
        <v>118792.74765277556</v>
      </c>
      <c r="L129" s="6">
        <f>+J129/payroll!F129</f>
        <v>6.0428444832074874E-3</v>
      </c>
      <c r="O129" s="40">
        <v>120352.3714883116</v>
      </c>
      <c r="P129" s="40">
        <f t="shared" si="7"/>
        <v>-1559.6238355360401</v>
      </c>
      <c r="Q129" s="52"/>
      <c r="R129" s="55">
        <v>2.2969558517812205E-3</v>
      </c>
      <c r="S129" s="55">
        <f t="shared" si="12"/>
        <v>0</v>
      </c>
      <c r="V129" s="16"/>
      <c r="W129" s="16"/>
    </row>
    <row r="130" spans="1:23">
      <c r="A130" t="s">
        <v>557</v>
      </c>
      <c r="B130" t="s">
        <v>558</v>
      </c>
      <c r="C130" s="3">
        <f>+payroll!G130</f>
        <v>1.1550199709707406E-3</v>
      </c>
      <c r="D130" s="3">
        <f>+IFR!T130</f>
        <v>1.0267034409528293E-3</v>
      </c>
      <c r="E130" s="3">
        <f>+claims!R130</f>
        <v>1.9598084545105265E-4</v>
      </c>
      <c r="F130" s="3">
        <f>+costs!L130</f>
        <v>1.6693306218632735E-4</v>
      </c>
      <c r="H130" s="3">
        <f>(C130*$C$3)+(D130*$D$3)+(E130*$E$3)+(F130*$F$3)</f>
        <v>4.0227239061990053E-4</v>
      </c>
      <c r="J130" s="16">
        <f t="shared" si="11"/>
        <v>20804.510695985377</v>
      </c>
      <c r="L130" s="6">
        <f>+J130/payroll!F130</f>
        <v>2.0116558590345173E-3</v>
      </c>
      <c r="O130" s="40">
        <v>21077.652040126726</v>
      </c>
      <c r="P130" s="40">
        <f>+J130-O130</f>
        <v>-273.14134414134969</v>
      </c>
      <c r="Q130" s="52"/>
      <c r="R130" s="55">
        <v>4.0227239061990053E-4</v>
      </c>
      <c r="S130" s="55">
        <f>+H130-R130</f>
        <v>0</v>
      </c>
      <c r="V130" s="16"/>
      <c r="W130" s="16"/>
    </row>
    <row r="131" spans="1:23" s="50" customFormat="1">
      <c r="A131" s="52" t="s">
        <v>577</v>
      </c>
      <c r="B131" s="52" t="s">
        <v>570</v>
      </c>
      <c r="C131" s="53">
        <f>+payroll!G131</f>
        <v>1.1947083425199677E-2</v>
      </c>
      <c r="D131" s="53">
        <f>+IFR!T131</f>
        <v>8.3293237123806228E-3</v>
      </c>
      <c r="E131" s="53">
        <f>+claims!R131</f>
        <v>7.0063152248751315E-3</v>
      </c>
      <c r="F131" s="53">
        <f>+costs!L131</f>
        <v>2.4854679676808988E-3</v>
      </c>
      <c r="H131" s="53">
        <f>(C131*$C$3)+(D131*$D$3)+(E131*$E$3)+(F131*$F$3)</f>
        <v>5.0767789565373455E-3</v>
      </c>
      <c r="J131" s="16">
        <f t="shared" si="11"/>
        <v>262558.16845813044</v>
      </c>
      <c r="L131" s="54">
        <f>+J131/payroll!F131</f>
        <v>2.4544224337718985E-3</v>
      </c>
      <c r="O131" s="40">
        <v>266005.28106250346</v>
      </c>
      <c r="P131" s="40">
        <f>+J131-O131</f>
        <v>-3447.1126043730183</v>
      </c>
      <c r="Q131" s="52"/>
      <c r="R131" s="55">
        <v>5.0767789565373455E-3</v>
      </c>
      <c r="S131" s="55">
        <f>+H131-R131</f>
        <v>0</v>
      </c>
      <c r="V131" s="16"/>
      <c r="W131" s="16"/>
    </row>
    <row r="132" spans="1:23">
      <c r="A132" t="s">
        <v>196</v>
      </c>
      <c r="B132" t="s">
        <v>197</v>
      </c>
      <c r="C132" s="3">
        <f>+payroll!G132</f>
        <v>1.6668808899960249E-3</v>
      </c>
      <c r="D132" s="3">
        <f>+IFR!T132</f>
        <v>1.2358516825678788E-3</v>
      </c>
      <c r="E132" s="3">
        <f>+claims!R132</f>
        <v>1.4698563408828947E-4</v>
      </c>
      <c r="F132" s="3">
        <f>+costs!L132</f>
        <v>4.9025667455236343E-5</v>
      </c>
      <c r="H132" s="3">
        <f t="shared" si="13"/>
        <v>4.143048171568732E-4</v>
      </c>
      <c r="J132" s="16">
        <f t="shared" si="11"/>
        <v>21426.797366470892</v>
      </c>
      <c r="L132" s="6">
        <f>+J132/payroll!F132</f>
        <v>1.4356162608057672E-3</v>
      </c>
      <c r="O132" s="40">
        <v>21708.108680101141</v>
      </c>
      <c r="P132" s="40">
        <f t="shared" ref="P132:P142" si="14">+J132-O132</f>
        <v>-281.31131363024906</v>
      </c>
      <c r="Q132" s="52"/>
      <c r="R132" s="55">
        <v>4.143048171568732E-4</v>
      </c>
      <c r="S132" s="55">
        <f t="shared" si="12"/>
        <v>0</v>
      </c>
      <c r="V132" s="16"/>
      <c r="W132" s="16"/>
    </row>
    <row r="133" spans="1:23">
      <c r="A133" t="s">
        <v>198</v>
      </c>
      <c r="B133" t="s">
        <v>547</v>
      </c>
      <c r="C133" s="3">
        <f>+payroll!G133</f>
        <v>7.9177540244780792E-4</v>
      </c>
      <c r="D133" s="3">
        <f>+IFR!T133</f>
        <v>3.2261778694351646E-4</v>
      </c>
      <c r="E133" s="3">
        <f>+claims!R133</f>
        <v>0</v>
      </c>
      <c r="F133" s="3">
        <f>+costs!L133</f>
        <v>6.87749713377161E-6</v>
      </c>
      <c r="H133" s="3">
        <f t="shared" si="13"/>
        <v>1.4342564695417852E-4</v>
      </c>
      <c r="J133" s="16">
        <f t="shared" ref="J133:J164" si="15">(+H133*$J$275)</f>
        <v>7417.611737008966</v>
      </c>
      <c r="L133" s="6">
        <f>+J133/payroll!F133</f>
        <v>1.0462796185955962E-3</v>
      </c>
      <c r="O133" s="40">
        <v>7514.997177588265</v>
      </c>
      <c r="P133" s="40">
        <f t="shared" si="14"/>
        <v>-97.385440579299029</v>
      </c>
      <c r="Q133" s="52"/>
      <c r="R133" s="55">
        <v>1.4342564695417852E-4</v>
      </c>
      <c r="S133" s="55">
        <f t="shared" si="12"/>
        <v>0</v>
      </c>
      <c r="V133" s="16"/>
      <c r="W133" s="16"/>
    </row>
    <row r="134" spans="1:23">
      <c r="A134" t="s">
        <v>199</v>
      </c>
      <c r="B134" t="s">
        <v>200</v>
      </c>
      <c r="C134" s="3">
        <f>+payroll!G134</f>
        <v>7.131128401659392E-3</v>
      </c>
      <c r="D134" s="3">
        <f>+IFR!T134</f>
        <v>5.5426399335446134E-3</v>
      </c>
      <c r="E134" s="3">
        <f>+claims!R134</f>
        <v>1.6658371863339477E-3</v>
      </c>
      <c r="F134" s="3">
        <f>+costs!L134</f>
        <v>5.9781482546756464E-4</v>
      </c>
      <c r="H134" s="3">
        <f t="shared" si="13"/>
        <v>2.1927855151311318E-3</v>
      </c>
      <c r="J134" s="16">
        <f t="shared" si="15"/>
        <v>113405.32128801437</v>
      </c>
      <c r="L134" s="6">
        <f>+J134/payroll!F134</f>
        <v>1.7760731586276683E-3</v>
      </c>
      <c r="O134" s="40">
        <v>114894.21388164634</v>
      </c>
      <c r="P134" s="40">
        <f t="shared" si="14"/>
        <v>-1488.892593631972</v>
      </c>
      <c r="Q134" s="52"/>
      <c r="R134" s="55">
        <v>2.1927855151311318E-3</v>
      </c>
      <c r="S134" s="55">
        <f t="shared" si="12"/>
        <v>0</v>
      </c>
      <c r="V134" s="16"/>
      <c r="W134" s="16"/>
    </row>
    <row r="135" spans="1:23">
      <c r="A135" t="s">
        <v>201</v>
      </c>
      <c r="B135" t="s">
        <v>548</v>
      </c>
      <c r="C135" s="3">
        <f>+payroll!G135</f>
        <v>8.9680395022901673E-4</v>
      </c>
      <c r="D135" s="3">
        <f>+IFR!T135</f>
        <v>8.8094762389628585E-4</v>
      </c>
      <c r="E135" s="3">
        <f>+claims!R135</f>
        <v>2.449760568138158E-4</v>
      </c>
      <c r="F135" s="3">
        <f>+costs!L135</f>
        <v>1.4956506933212193E-4</v>
      </c>
      <c r="H135" s="3">
        <f t="shared" si="13"/>
        <v>3.4870439688700837E-4</v>
      </c>
      <c r="J135" s="16">
        <f t="shared" si="15"/>
        <v>18034.109533576346</v>
      </c>
      <c r="L135" s="6">
        <f>+J135/payroll!F135</f>
        <v>2.2458609531328475E-3</v>
      </c>
      <c r="O135" s="40">
        <v>18270.878424245038</v>
      </c>
      <c r="P135" s="40">
        <f t="shared" si="14"/>
        <v>-236.76889066869262</v>
      </c>
      <c r="Q135" s="52"/>
      <c r="R135" s="55">
        <v>3.4870439688700837E-4</v>
      </c>
      <c r="S135" s="55">
        <f t="shared" si="12"/>
        <v>0</v>
      </c>
      <c r="V135" s="16"/>
      <c r="W135" s="16"/>
    </row>
    <row r="136" spans="1:23">
      <c r="A136" t="s">
        <v>202</v>
      </c>
      <c r="B136" t="s">
        <v>549</v>
      </c>
      <c r="C136" s="3">
        <f>+payroll!G136</f>
        <v>1.1627920966020841E-3</v>
      </c>
      <c r="D136" s="3">
        <f>+IFR!T136</f>
        <v>1.1733721801754772E-3</v>
      </c>
      <c r="E136" s="3">
        <f>+claims!R136</f>
        <v>4.899521136276316E-4</v>
      </c>
      <c r="F136" s="3">
        <f>+costs!L136</f>
        <v>9.8143130492654392E-4</v>
      </c>
      <c r="H136" s="3">
        <f t="shared" si="13"/>
        <v>9.5437213459726626E-4</v>
      </c>
      <c r="J136" s="16">
        <f t="shared" si="15"/>
        <v>49357.713194242213</v>
      </c>
      <c r="L136" s="6">
        <f>+J136/payroll!F136</f>
        <v>4.7406580780514395E-3</v>
      </c>
      <c r="O136" s="40">
        <v>50005.728056145221</v>
      </c>
      <c r="P136" s="40">
        <f t="shared" si="14"/>
        <v>-648.01486190300784</v>
      </c>
      <c r="Q136" s="52"/>
      <c r="R136" s="55">
        <v>9.5437213459726626E-4</v>
      </c>
      <c r="S136" s="55">
        <f t="shared" si="12"/>
        <v>0</v>
      </c>
      <c r="V136" s="16"/>
      <c r="W136" s="16"/>
    </row>
    <row r="137" spans="1:23">
      <c r="A137" t="s">
        <v>203</v>
      </c>
      <c r="B137" t="s">
        <v>506</v>
      </c>
      <c r="C137" s="3">
        <f>+payroll!G137</f>
        <v>1.2131541714592502E-3</v>
      </c>
      <c r="D137" s="3">
        <f>+IFR!T137</f>
        <v>1.0956401976908463E-3</v>
      </c>
      <c r="E137" s="3">
        <f>+claims!R137</f>
        <v>3.4296647953934215E-4</v>
      </c>
      <c r="F137" s="3">
        <f>+costs!L137</f>
        <v>2.6162222049744814E-4</v>
      </c>
      <c r="H137" s="3">
        <f t="shared" si="13"/>
        <v>4.9701760037313227E-4</v>
      </c>
      <c r="J137" s="16">
        <f t="shared" si="15"/>
        <v>25704.493333787057</v>
      </c>
      <c r="L137" s="6">
        <f>+J137/payroll!F137</f>
        <v>2.3663486138520077E-3</v>
      </c>
      <c r="O137" s="40">
        <v>26041.966296370014</v>
      </c>
      <c r="P137" s="40">
        <f t="shared" si="14"/>
        <v>-337.47296258295682</v>
      </c>
      <c r="Q137" s="52"/>
      <c r="R137" s="55">
        <v>4.9701760037313227E-4</v>
      </c>
      <c r="S137" s="55">
        <f t="shared" si="12"/>
        <v>0</v>
      </c>
      <c r="V137" s="16"/>
      <c r="W137" s="16"/>
    </row>
    <row r="138" spans="1:23">
      <c r="A138" t="s">
        <v>204</v>
      </c>
      <c r="B138" t="s">
        <v>550</v>
      </c>
      <c r="C138" s="3">
        <f>+payroll!G138</f>
        <v>1.6271133206194013E-2</v>
      </c>
      <c r="D138" s="3">
        <f>+IFR!T138</f>
        <v>1.5826329606005739E-2</v>
      </c>
      <c r="E138" s="3">
        <f>+claims!R138</f>
        <v>1.9598084545105265E-2</v>
      </c>
      <c r="F138" s="3">
        <f>+costs!L138</f>
        <v>2.43350091994914E-2</v>
      </c>
      <c r="H138" s="3">
        <f t="shared" si="13"/>
        <v>2.1552901052985598E-2</v>
      </c>
      <c r="J138" s="16">
        <f t="shared" si="15"/>
        <v>1114661.5351736522</v>
      </c>
      <c r="L138" s="6">
        <f>+J138/payroll!F138</f>
        <v>7.6508711531482277E-3</v>
      </c>
      <c r="O138" s="40">
        <v>1129295.868777025</v>
      </c>
      <c r="P138" s="40">
        <f t="shared" si="14"/>
        <v>-14634.333603372797</v>
      </c>
      <c r="Q138" s="52"/>
      <c r="R138" s="55">
        <v>2.1552901052985598E-2</v>
      </c>
      <c r="S138" s="55">
        <f t="shared" si="12"/>
        <v>0</v>
      </c>
      <c r="V138" s="16"/>
      <c r="W138" s="16"/>
    </row>
    <row r="139" spans="1:23">
      <c r="A139" t="s">
        <v>205</v>
      </c>
      <c r="B139" t="s">
        <v>206</v>
      </c>
      <c r="C139" s="3">
        <f>+payroll!G139</f>
        <v>9.6675945296417114E-4</v>
      </c>
      <c r="D139" s="3">
        <f>+IFR!T139</f>
        <v>9.6551538942955101E-4</v>
      </c>
      <c r="E139" s="3">
        <f>+claims!R139</f>
        <v>4.899521136276316E-4</v>
      </c>
      <c r="F139" s="3">
        <f>+costs!L139</f>
        <v>1.6866655712128166E-3</v>
      </c>
      <c r="H139" s="3">
        <f t="shared" si="13"/>
        <v>1.3270265150710499E-3</v>
      </c>
      <c r="J139" s="16">
        <f t="shared" si="15"/>
        <v>68630.455309418088</v>
      </c>
      <c r="L139" s="6">
        <f>+J139/payroll!F139</f>
        <v>7.9283739655087865E-3</v>
      </c>
      <c r="O139" s="40">
        <v>69531.501005045269</v>
      </c>
      <c r="P139" s="40">
        <f t="shared" si="14"/>
        <v>-901.04569562718098</v>
      </c>
      <c r="Q139" s="52"/>
      <c r="R139" s="55">
        <v>1.3270265150710499E-3</v>
      </c>
      <c r="S139" s="55">
        <f t="shared" si="12"/>
        <v>0</v>
      </c>
      <c r="V139" s="16"/>
      <c r="W139" s="16"/>
    </row>
    <row r="140" spans="1:23">
      <c r="A140" t="s">
        <v>207</v>
      </c>
      <c r="B140" t="s">
        <v>208</v>
      </c>
      <c r="C140" s="3">
        <f>+payroll!G140</f>
        <v>1.0466348890957467E-3</v>
      </c>
      <c r="D140" s="3">
        <f>+IFR!T140</f>
        <v>9.6215316389097185E-4</v>
      </c>
      <c r="E140" s="3">
        <f>+claims!R140</f>
        <v>9.7990422725526319E-4</v>
      </c>
      <c r="F140" s="3">
        <f>+costs!L140</f>
        <v>1.5128240563018122E-3</v>
      </c>
      <c r="H140" s="3">
        <f t="shared" si="13"/>
        <v>1.3057785744927165E-3</v>
      </c>
      <c r="J140" s="16">
        <f t="shared" si="15"/>
        <v>67531.565558748407</v>
      </c>
      <c r="L140" s="6">
        <f>+J140/payroll!F140</f>
        <v>7.2060502160133126E-3</v>
      </c>
      <c r="O140" s="40">
        <v>68418.183987714656</v>
      </c>
      <c r="P140" s="40">
        <f t="shared" si="14"/>
        <v>-886.61842896624876</v>
      </c>
      <c r="Q140" s="52"/>
      <c r="R140" s="55">
        <v>1.3057785744927165E-3</v>
      </c>
      <c r="S140" s="55">
        <f t="shared" si="12"/>
        <v>0</v>
      </c>
      <c r="V140" s="16"/>
      <c r="W140" s="16"/>
    </row>
    <row r="141" spans="1:23">
      <c r="A141" t="s">
        <v>209</v>
      </c>
      <c r="B141" t="s">
        <v>210</v>
      </c>
      <c r="C141" s="3">
        <f>+payroll!G141</f>
        <v>8.6460148577076283E-5</v>
      </c>
      <c r="D141" s="3">
        <f>+IFR!T141</f>
        <v>7.1007531407472855E-5</v>
      </c>
      <c r="E141" s="3">
        <f>+claims!R141</f>
        <v>0</v>
      </c>
      <c r="F141" s="3">
        <f>+costs!L141</f>
        <v>0</v>
      </c>
      <c r="H141" s="3">
        <f t="shared" si="13"/>
        <v>1.9683459998068642E-5</v>
      </c>
      <c r="J141" s="16">
        <f t="shared" si="15"/>
        <v>1017.9787716297751</v>
      </c>
      <c r="L141" s="6">
        <f>+J141/payroll!F141</f>
        <v>1.3149475129259154E-3</v>
      </c>
      <c r="O141" s="40">
        <v>1031.3437622346237</v>
      </c>
      <c r="P141" s="40">
        <f t="shared" si="14"/>
        <v>-13.364990604848572</v>
      </c>
      <c r="Q141" s="52"/>
      <c r="R141" s="55">
        <v>1.9683459998068642E-5</v>
      </c>
      <c r="S141" s="55">
        <f t="shared" si="12"/>
        <v>0</v>
      </c>
      <c r="V141" s="16"/>
      <c r="W141" s="16"/>
    </row>
    <row r="142" spans="1:23">
      <c r="A142" t="s">
        <v>211</v>
      </c>
      <c r="B142" t="s">
        <v>462</v>
      </c>
      <c r="C142" s="3">
        <f>+payroll!G142</f>
        <v>1.0376368845434685E-4</v>
      </c>
      <c r="D142" s="3">
        <f>+IFR!T142</f>
        <v>7.2499379825252927E-5</v>
      </c>
      <c r="E142" s="3">
        <f>+claims!R142</f>
        <v>0</v>
      </c>
      <c r="F142" s="3">
        <f>+costs!L142</f>
        <v>0</v>
      </c>
      <c r="H142" s="3">
        <f t="shared" si="13"/>
        <v>2.2032883534949971E-5</v>
      </c>
      <c r="J142" s="16">
        <f t="shared" si="15"/>
        <v>1139.4850152651527</v>
      </c>
      <c r="L142" s="6">
        <f>+J142/payroll!F142</f>
        <v>1.2264472994227712E-3</v>
      </c>
      <c r="O142" s="40">
        <v>1154.4452550538495</v>
      </c>
      <c r="P142" s="40">
        <f t="shared" si="14"/>
        <v>-14.960239788696754</v>
      </c>
      <c r="Q142" s="52"/>
      <c r="R142" s="55">
        <v>2.2032883534949971E-5</v>
      </c>
      <c r="S142" s="55">
        <f t="shared" si="12"/>
        <v>0</v>
      </c>
      <c r="V142" s="16"/>
      <c r="W142" s="16"/>
    </row>
    <row r="143" spans="1:23" outlineLevel="1">
      <c r="A143" t="s">
        <v>212</v>
      </c>
      <c r="B143" t="s">
        <v>213</v>
      </c>
      <c r="C143" s="3">
        <f>+payroll!G143</f>
        <v>9.7872392863337159E-5</v>
      </c>
      <c r="D143" s="3">
        <f>+IFR!T143</f>
        <v>1.0019877432851295E-4</v>
      </c>
      <c r="E143" s="3">
        <f>+claims!R143</f>
        <v>0</v>
      </c>
      <c r="F143" s="3">
        <f>+costs!L143</f>
        <v>0</v>
      </c>
      <c r="H143" s="3">
        <f t="shared" si="13"/>
        <v>2.4758895898981265E-5</v>
      </c>
      <c r="J143" s="16">
        <f t="shared" si="15"/>
        <v>1280.4674806475825</v>
      </c>
      <c r="L143" s="6">
        <f>+J143/payroll!F143</f>
        <v>1.4611473707560974E-3</v>
      </c>
      <c r="O143" s="40">
        <v>1297.2786719274072</v>
      </c>
      <c r="P143" s="40">
        <f t="shared" ref="P143:P168" si="16">+J143-O143</f>
        <v>-16.811191279824698</v>
      </c>
      <c r="Q143" s="52"/>
      <c r="R143" s="55">
        <v>2.4758895898981265E-5</v>
      </c>
      <c r="S143" s="55">
        <f t="shared" si="12"/>
        <v>0</v>
      </c>
      <c r="V143" s="16"/>
      <c r="W143" s="16"/>
    </row>
    <row r="144" spans="1:23" outlineLevel="1">
      <c r="A144" t="s">
        <v>214</v>
      </c>
      <c r="B144" t="s">
        <v>215</v>
      </c>
      <c r="C144" s="3">
        <f>+payroll!G144</f>
        <v>2.448156951555249E-5</v>
      </c>
      <c r="D144" s="3">
        <f>+IFR!T144</f>
        <v>3.3844919328742151E-5</v>
      </c>
      <c r="E144" s="3">
        <f>+claims!R144</f>
        <v>0</v>
      </c>
      <c r="F144" s="3">
        <f>+costs!L144</f>
        <v>0</v>
      </c>
      <c r="H144" s="3">
        <f t="shared" si="13"/>
        <v>7.2908111055368305E-6</v>
      </c>
      <c r="J144" s="16">
        <f t="shared" si="15"/>
        <v>377.06231191707894</v>
      </c>
      <c r="L144" s="6">
        <f>+J144/payroll!F144</f>
        <v>1.7201231586385355E-3</v>
      </c>
      <c r="O144" s="40">
        <v>382.01274349449403</v>
      </c>
      <c r="P144" s="40">
        <f t="shared" si="16"/>
        <v>-4.9504315774150882</v>
      </c>
      <c r="Q144" s="52"/>
      <c r="R144" s="55">
        <v>7.2908111055368305E-6</v>
      </c>
      <c r="S144" s="55">
        <f t="shared" si="12"/>
        <v>0</v>
      </c>
      <c r="V144" s="16"/>
      <c r="W144" s="16"/>
    </row>
    <row r="145" spans="1:23" outlineLevel="1">
      <c r="A145" t="s">
        <v>216</v>
      </c>
      <c r="B145" t="s">
        <v>217</v>
      </c>
      <c r="C145" s="3">
        <f>+payroll!G145</f>
        <v>1.4675810287809448E-4</v>
      </c>
      <c r="D145" s="3">
        <f>+IFR!T145</f>
        <v>1.8570172842217734E-4</v>
      </c>
      <c r="E145" s="3">
        <f>+claims!R145</f>
        <v>4.8995211362763162E-5</v>
      </c>
      <c r="F145" s="3">
        <f>+costs!L145</f>
        <v>5.4852217738812282E-6</v>
      </c>
      <c r="H145" s="3">
        <f t="shared" si="13"/>
        <v>5.2197893681277183E-5</v>
      </c>
      <c r="J145" s="16">
        <f t="shared" si="15"/>
        <v>2699.5430527225358</v>
      </c>
      <c r="L145" s="6">
        <f>+J145/payroll!F145</f>
        <v>2.0543471928080865E-3</v>
      </c>
      <c r="O145" s="40">
        <v>2734.9852137405483</v>
      </c>
      <c r="P145" s="40">
        <f t="shared" si="16"/>
        <v>-35.442161018012484</v>
      </c>
      <c r="Q145" s="52"/>
      <c r="R145" s="55">
        <v>5.2197893681277183E-5</v>
      </c>
      <c r="S145" s="55">
        <f t="shared" si="12"/>
        <v>0</v>
      </c>
      <c r="V145" s="16"/>
      <c r="W145" s="16"/>
    </row>
    <row r="146" spans="1:23" outlineLevel="1">
      <c r="A146" t="s">
        <v>509</v>
      </c>
      <c r="B146" t="s">
        <v>507</v>
      </c>
      <c r="C146" s="3">
        <f>+payroll!G146</f>
        <v>1.266756059207221E-4</v>
      </c>
      <c r="D146" s="3">
        <f>+IFR!T146</f>
        <v>1.3983295617401364E-4</v>
      </c>
      <c r="E146" s="3">
        <f>+claims!R146</f>
        <v>0</v>
      </c>
      <c r="F146" s="3">
        <f>+costs!L146</f>
        <v>0</v>
      </c>
      <c r="H146" s="3">
        <f>(C146*$C$3)+(D146*$D$3)+(E146*$E$3)+(F146*$F$3)</f>
        <v>3.3313570261841964E-5</v>
      </c>
      <c r="J146" s="16">
        <f t="shared" si="15"/>
        <v>1722.8936039232742</v>
      </c>
      <c r="L146" s="6">
        <f>+J146/payroll!F146</f>
        <v>1.5189768056931578E-3</v>
      </c>
      <c r="O146" s="40">
        <v>1745.5133848767839</v>
      </c>
      <c r="P146" s="40">
        <f>+J146-O146</f>
        <v>-22.619780953509689</v>
      </c>
      <c r="Q146" s="52"/>
      <c r="R146" s="55">
        <v>3.3313570261841964E-5</v>
      </c>
      <c r="S146" s="55">
        <f>+H146-R146</f>
        <v>0</v>
      </c>
      <c r="V146" s="16"/>
      <c r="W146" s="16"/>
    </row>
    <row r="147" spans="1:23" outlineLevel="1">
      <c r="A147" t="s">
        <v>218</v>
      </c>
      <c r="B147" t="s">
        <v>219</v>
      </c>
      <c r="C147" s="3">
        <f>+payroll!G147</f>
        <v>7.9686774741759742E-5</v>
      </c>
      <c r="D147" s="3">
        <f>+IFR!T147</f>
        <v>1.4784885812029467E-4</v>
      </c>
      <c r="E147" s="3">
        <f>+claims!R147</f>
        <v>1.4698563408828947E-4</v>
      </c>
      <c r="F147" s="3">
        <f>+costs!L147</f>
        <v>0</v>
      </c>
      <c r="H147" s="3">
        <f t="shared" si="13"/>
        <v>5.0489799221000223E-5</v>
      </c>
      <c r="J147" s="16">
        <f t="shared" si="15"/>
        <v>2611.2047270079015</v>
      </c>
      <c r="L147" s="6">
        <f>+J147/payroll!F147</f>
        <v>3.6596567012323199E-3</v>
      </c>
      <c r="O147" s="40">
        <v>2645.4870987197637</v>
      </c>
      <c r="P147" s="40">
        <f t="shared" si="16"/>
        <v>-34.282371711862197</v>
      </c>
      <c r="Q147" s="52"/>
      <c r="R147" s="55">
        <v>5.0489799221000223E-5</v>
      </c>
      <c r="S147" s="55">
        <f t="shared" si="12"/>
        <v>0</v>
      </c>
      <c r="V147" s="16"/>
      <c r="W147" s="16"/>
    </row>
    <row r="148" spans="1:23" outlineLevel="1">
      <c r="A148" t="s">
        <v>220</v>
      </c>
      <c r="B148" t="s">
        <v>221</v>
      </c>
      <c r="C148" s="3">
        <f>+payroll!G148</f>
        <v>1.9275658693815171E-4</v>
      </c>
      <c r="D148" s="3">
        <f>+IFR!T148</f>
        <v>1.6031803892562072E-5</v>
      </c>
      <c r="E148" s="3">
        <f>+claims!R148</f>
        <v>0</v>
      </c>
      <c r="F148" s="3">
        <f>+costs!L148</f>
        <v>0</v>
      </c>
      <c r="H148" s="3">
        <f t="shared" si="13"/>
        <v>2.6098548853839222E-5</v>
      </c>
      <c r="J148" s="16">
        <f t="shared" si="15"/>
        <v>1349.7509434905132</v>
      </c>
      <c r="L148" s="6">
        <f>+J148/payroll!F148</f>
        <v>7.8204201464584383E-4</v>
      </c>
      <c r="O148" s="40">
        <v>1367.4717537680747</v>
      </c>
      <c r="P148" s="40">
        <f t="shared" si="16"/>
        <v>-17.720810277561441</v>
      </c>
      <c r="Q148" s="52"/>
      <c r="R148" s="55">
        <v>2.6098548853839222E-5</v>
      </c>
      <c r="S148" s="55">
        <f t="shared" si="12"/>
        <v>0</v>
      </c>
      <c r="V148" s="16"/>
      <c r="W148" s="16"/>
    </row>
    <row r="149" spans="1:23" outlineLevel="1">
      <c r="A149" t="s">
        <v>222</v>
      </c>
      <c r="B149" t="s">
        <v>223</v>
      </c>
      <c r="C149" s="3">
        <f>+payroll!G149</f>
        <v>1.2533795622292304E-3</v>
      </c>
      <c r="D149" s="3">
        <f>+IFR!T149</f>
        <v>4.4354657436088401E-4</v>
      </c>
      <c r="E149" s="3">
        <f>+claims!R149</f>
        <v>9.7990422725526325E-5</v>
      </c>
      <c r="F149" s="3">
        <f>+costs!L149</f>
        <v>6.9426491208481777E-5</v>
      </c>
      <c r="H149" s="3">
        <f t="shared" si="13"/>
        <v>2.6847022520768229E-4</v>
      </c>
      <c r="J149" s="16">
        <f t="shared" si="15"/>
        <v>13884.601086541777</v>
      </c>
      <c r="L149" s="6">
        <f>+J149/payroll!F149</f>
        <v>1.2371902019233977E-3</v>
      </c>
      <c r="O149" s="40">
        <v>14066.891295576894</v>
      </c>
      <c r="P149" s="40">
        <f t="shared" si="16"/>
        <v>-182.29020903511628</v>
      </c>
      <c r="Q149" s="52"/>
      <c r="R149" s="55">
        <v>2.6847022520768229E-4</v>
      </c>
      <c r="S149" s="55">
        <f t="shared" si="12"/>
        <v>0</v>
      </c>
      <c r="V149" s="16"/>
      <c r="W149" s="16"/>
    </row>
    <row r="150" spans="1:23" outlineLevel="1">
      <c r="A150" t="s">
        <v>224</v>
      </c>
      <c r="B150" t="s">
        <v>225</v>
      </c>
      <c r="C150" s="3">
        <f>+payroll!G150</f>
        <v>1.2036279999687505E-3</v>
      </c>
      <c r="D150" s="3">
        <f>+IFR!T150</f>
        <v>2.5739951805280217E-3</v>
      </c>
      <c r="E150" s="3">
        <f>+claims!R150</f>
        <v>1.8618180317849999E-3</v>
      </c>
      <c r="F150" s="3">
        <f>+costs!L150</f>
        <v>2.990270138804639E-3</v>
      </c>
      <c r="H150" s="3">
        <f t="shared" si="13"/>
        <v>2.5456376856126299E-3</v>
      </c>
      <c r="J150" s="16">
        <f t="shared" si="15"/>
        <v>131653.94318217831</v>
      </c>
      <c r="L150" s="6">
        <f>+J150/payroll!F150</f>
        <v>1.2215950465270822E-2</v>
      </c>
      <c r="O150" s="40">
        <v>133382.42098815853</v>
      </c>
      <c r="P150" s="40">
        <f t="shared" si="16"/>
        <v>-1728.4778059802193</v>
      </c>
      <c r="Q150" s="52"/>
      <c r="R150" s="55">
        <v>2.5456376856126299E-3</v>
      </c>
      <c r="S150" s="55">
        <f t="shared" si="12"/>
        <v>0</v>
      </c>
      <c r="V150" s="16"/>
      <c r="W150" s="16"/>
    </row>
    <row r="151" spans="1:23" outlineLevel="1">
      <c r="A151" t="s">
        <v>226</v>
      </c>
      <c r="B151" t="s">
        <v>227</v>
      </c>
      <c r="C151" s="3">
        <f>+payroll!G151</f>
        <v>3.287138603362699E-4</v>
      </c>
      <c r="D151" s="3">
        <f>+IFR!T151</f>
        <v>4.4978116476354705E-4</v>
      </c>
      <c r="E151" s="3">
        <f>+claims!R151</f>
        <v>2.449760568138158E-4</v>
      </c>
      <c r="F151" s="3">
        <f>+costs!L151</f>
        <v>1.9058776336018378E-4</v>
      </c>
      <c r="H151" s="3">
        <f t="shared" si="13"/>
        <v>2.4841094467565976E-4</v>
      </c>
      <c r="J151" s="16">
        <f t="shared" si="15"/>
        <v>12847.185827346038</v>
      </c>
      <c r="L151" s="6">
        <f>+J151/payroll!F151</f>
        <v>4.3649137174147238E-3</v>
      </c>
      <c r="O151" s="40">
        <v>13015.855865137033</v>
      </c>
      <c r="P151" s="40">
        <f t="shared" si="16"/>
        <v>-168.67003779099468</v>
      </c>
      <c r="Q151" s="52"/>
      <c r="R151" s="55">
        <v>2.4841094467565976E-4</v>
      </c>
      <c r="S151" s="55">
        <f t="shared" si="12"/>
        <v>0</v>
      </c>
      <c r="V151" s="16"/>
      <c r="W151" s="16"/>
    </row>
    <row r="152" spans="1:23" outlineLevel="1">
      <c r="A152" t="s">
        <v>228</v>
      </c>
      <c r="B152" t="s">
        <v>229</v>
      </c>
      <c r="C152" s="3">
        <f>+payroll!G152</f>
        <v>2.7951153710851107E-4</v>
      </c>
      <c r="D152" s="3">
        <f>+IFR!T152</f>
        <v>3.936698511395798E-4</v>
      </c>
      <c r="E152" s="3">
        <f>+claims!R152</f>
        <v>1.4698563408828947E-4</v>
      </c>
      <c r="F152" s="3">
        <f>+costs!L152</f>
        <v>1.2223836331327854E-4</v>
      </c>
      <c r="H152" s="3">
        <f t="shared" si="13"/>
        <v>1.7953853663222192E-4</v>
      </c>
      <c r="J152" s="16">
        <f t="shared" si="15"/>
        <v>9285.2790616593757</v>
      </c>
      <c r="L152" s="6">
        <f>+J152/payroll!F152</f>
        <v>3.7100596829809825E-3</v>
      </c>
      <c r="O152" s="40">
        <v>9407.1850098785071</v>
      </c>
      <c r="P152" s="40">
        <f t="shared" si="16"/>
        <v>-121.90594821913146</v>
      </c>
      <c r="Q152" s="52"/>
      <c r="R152" s="55">
        <v>1.7953853663222192E-4</v>
      </c>
      <c r="S152" s="55">
        <f t="shared" si="12"/>
        <v>0</v>
      </c>
      <c r="V152" s="16"/>
      <c r="W152" s="16"/>
    </row>
    <row r="153" spans="1:23" outlineLevel="1">
      <c r="A153" t="s">
        <v>230</v>
      </c>
      <c r="B153" t="s">
        <v>231</v>
      </c>
      <c r="C153" s="3">
        <f>+payroll!G153</f>
        <v>1.4987023942956051E-4</v>
      </c>
      <c r="D153" s="3">
        <f>+IFR!T153</f>
        <v>2.4715697667699861E-4</v>
      </c>
      <c r="E153" s="3">
        <f>+claims!R153</f>
        <v>4.8995211362763162E-5</v>
      </c>
      <c r="F153" s="3">
        <f>+costs!L153</f>
        <v>6.8046017100256385E-6</v>
      </c>
      <c r="H153" s="3">
        <f t="shared" si="13"/>
        <v>6.106044474374975E-5</v>
      </c>
      <c r="J153" s="16">
        <f t="shared" si="15"/>
        <v>3157.8917802819801</v>
      </c>
      <c r="L153" s="6">
        <f>+J153/payroll!F153</f>
        <v>2.3532470105009709E-3</v>
      </c>
      <c r="O153" s="40">
        <v>3199.3515780212074</v>
      </c>
      <c r="P153" s="40">
        <f t="shared" si="16"/>
        <v>-41.45979773922727</v>
      </c>
      <c r="Q153" s="52"/>
      <c r="R153" s="55">
        <v>6.106044474374975E-5</v>
      </c>
      <c r="S153" s="55">
        <f t="shared" si="12"/>
        <v>0</v>
      </c>
      <c r="V153" s="16"/>
      <c r="W153" s="16"/>
    </row>
    <row r="154" spans="1:23" outlineLevel="1">
      <c r="A154" t="s">
        <v>232</v>
      </c>
      <c r="B154" t="s">
        <v>233</v>
      </c>
      <c r="C154" s="3">
        <f>+payroll!G154</f>
        <v>1.1707100790175624E-4</v>
      </c>
      <c r="D154" s="3">
        <f>+IFR!T154</f>
        <v>5.6111313623967249E-5</v>
      </c>
      <c r="E154" s="3">
        <f>+claims!R154</f>
        <v>4.8995211362763162E-5</v>
      </c>
      <c r="F154" s="3">
        <f>+costs!L154</f>
        <v>1.0554131700565659E-5</v>
      </c>
      <c r="H154" s="3">
        <f t="shared" si="13"/>
        <v>3.5329550915469304E-5</v>
      </c>
      <c r="J154" s="16">
        <f t="shared" si="15"/>
        <v>1827.1550249138072</v>
      </c>
      <c r="L154" s="6">
        <f>+J154/payroll!F154</f>
        <v>1.7430574974277445E-3</v>
      </c>
      <c r="O154" s="40">
        <v>1851.1436486672071</v>
      </c>
      <c r="P154" s="40">
        <f t="shared" si="16"/>
        <v>-23.988623753399906</v>
      </c>
      <c r="Q154" s="52"/>
      <c r="R154" s="55">
        <v>3.5329550915469304E-5</v>
      </c>
      <c r="S154" s="55">
        <f t="shared" si="12"/>
        <v>0</v>
      </c>
      <c r="V154" s="16"/>
      <c r="W154" s="16"/>
    </row>
    <row r="155" spans="1:23" outlineLevel="1">
      <c r="A155" t="s">
        <v>234</v>
      </c>
      <c r="B155" t="s">
        <v>235</v>
      </c>
      <c r="C155" s="3">
        <f>+payroll!G155</f>
        <v>3.0291276842539072E-4</v>
      </c>
      <c r="D155" s="3">
        <f>+IFR!T155</f>
        <v>2.0841345060330693E-4</v>
      </c>
      <c r="E155" s="3">
        <f>+claims!R155</f>
        <v>0</v>
      </c>
      <c r="F155" s="3">
        <f>+costs!L155</f>
        <v>7.1715298579474562E-8</v>
      </c>
      <c r="H155" s="3">
        <f t="shared" si="13"/>
        <v>6.3958806557734893E-5</v>
      </c>
      <c r="J155" s="16">
        <f t="shared" si="15"/>
        <v>3307.7877233442641</v>
      </c>
      <c r="L155" s="6">
        <f>+J155/payroll!F155</f>
        <v>1.2195671696658785E-3</v>
      </c>
      <c r="O155" s="40">
        <v>3351.2154971617401</v>
      </c>
      <c r="P155" s="40">
        <f t="shared" si="16"/>
        <v>-43.427773817476009</v>
      </c>
      <c r="Q155" s="52"/>
      <c r="R155" s="55">
        <v>6.3958806557734893E-5</v>
      </c>
      <c r="S155" s="55">
        <f t="shared" si="12"/>
        <v>0</v>
      </c>
      <c r="V155" s="16"/>
      <c r="W155" s="16"/>
    </row>
    <row r="156" spans="1:23" outlineLevel="1">
      <c r="A156" t="s">
        <v>236</v>
      </c>
      <c r="B156" t="s">
        <v>237</v>
      </c>
      <c r="C156" s="3">
        <f>+payroll!G156</f>
        <v>5.5384513585757819E-4</v>
      </c>
      <c r="D156" s="3">
        <f>+IFR!T156</f>
        <v>4.6848493597153614E-4</v>
      </c>
      <c r="E156" s="3">
        <f>+claims!R156</f>
        <v>4.8995211362763162E-5</v>
      </c>
      <c r="F156" s="3">
        <f>+costs!L156</f>
        <v>2.4165513813232009E-5</v>
      </c>
      <c r="H156" s="3">
        <f t="shared" si="13"/>
        <v>1.4963984897099297E-4</v>
      </c>
      <c r="J156" s="16">
        <f t="shared" si="15"/>
        <v>7738.994549601709</v>
      </c>
      <c r="L156" s="6">
        <f>+J156/payroll!F156</f>
        <v>1.5605650231399317E-3</v>
      </c>
      <c r="O156" s="40">
        <v>7840.5994084936174</v>
      </c>
      <c r="P156" s="40">
        <f t="shared" si="16"/>
        <v>-101.60485889190841</v>
      </c>
      <c r="Q156" s="52"/>
      <c r="R156" s="55">
        <v>1.4963984897099297E-4</v>
      </c>
      <c r="S156" s="55">
        <f t="shared" si="12"/>
        <v>0</v>
      </c>
      <c r="V156" s="16"/>
      <c r="W156" s="16"/>
    </row>
    <row r="157" spans="1:23" outlineLevel="1">
      <c r="A157" t="s">
        <v>238</v>
      </c>
      <c r="B157" t="s">
        <v>239</v>
      </c>
      <c r="C157" s="3">
        <f>+payroll!G157</f>
        <v>3.5232744781814264E-4</v>
      </c>
      <c r="D157" s="3">
        <f>+IFR!T157</f>
        <v>7.4993215986318142E-4</v>
      </c>
      <c r="E157" s="3">
        <f>+claims!R157</f>
        <v>9.7990422725526325E-5</v>
      </c>
      <c r="F157" s="3">
        <f>+costs!L157</f>
        <v>1.5781813851573509E-5</v>
      </c>
      <c r="H157" s="3">
        <f t="shared" si="13"/>
        <v>1.6195010267993856E-4</v>
      </c>
      <c r="J157" s="16">
        <f t="shared" si="15"/>
        <v>8375.6497387967447</v>
      </c>
      <c r="L157" s="6">
        <f>+J157/payroll!F157</f>
        <v>2.6549582945054259E-3</v>
      </c>
      <c r="O157" s="40">
        <v>8485.613210716012</v>
      </c>
      <c r="P157" s="40">
        <f t="shared" si="16"/>
        <v>-109.96347191926725</v>
      </c>
      <c r="Q157" s="52"/>
      <c r="R157" s="55">
        <v>1.6195010267993856E-4</v>
      </c>
      <c r="S157" s="55">
        <f t="shared" si="12"/>
        <v>0</v>
      </c>
      <c r="V157" s="16"/>
      <c r="W157" s="16"/>
    </row>
    <row r="158" spans="1:23" outlineLevel="1">
      <c r="A158" t="s">
        <v>240</v>
      </c>
      <c r="B158" t="s">
        <v>241</v>
      </c>
      <c r="C158" s="3">
        <f>+payroll!G158</f>
        <v>5.3453861342404104E-5</v>
      </c>
      <c r="D158" s="3">
        <f>+IFR!T158</f>
        <v>7.9268363691001361E-5</v>
      </c>
      <c r="E158" s="3">
        <f>+claims!R158</f>
        <v>0</v>
      </c>
      <c r="F158" s="3">
        <f>+costs!L158</f>
        <v>0</v>
      </c>
      <c r="H158" s="3">
        <f t="shared" si="13"/>
        <v>1.6590278129175685E-5</v>
      </c>
      <c r="J158" s="16">
        <f t="shared" si="15"/>
        <v>858.00722802757775</v>
      </c>
      <c r="L158" s="6">
        <f>+J158/payroll!F158</f>
        <v>1.7926583882664805E-3</v>
      </c>
      <c r="O158" s="40">
        <v>869.27196051617545</v>
      </c>
      <c r="P158" s="40">
        <f t="shared" si="16"/>
        <v>-11.264732488597701</v>
      </c>
      <c r="Q158" s="52"/>
      <c r="R158" s="55">
        <v>1.6590278129175685E-5</v>
      </c>
      <c r="S158" s="55">
        <f t="shared" si="12"/>
        <v>0</v>
      </c>
      <c r="V158" s="16"/>
      <c r="W158" s="16"/>
    </row>
    <row r="159" spans="1:23" outlineLevel="1">
      <c r="A159" t="s">
        <v>242</v>
      </c>
      <c r="B159" t="s">
        <v>243</v>
      </c>
      <c r="C159" s="3">
        <f>+payroll!G159</f>
        <v>4.6757478913621616E-5</v>
      </c>
      <c r="D159" s="3">
        <f>+IFR!T159</f>
        <v>7.5705740603765334E-5</v>
      </c>
      <c r="E159" s="3">
        <f>+claims!R159</f>
        <v>0</v>
      </c>
      <c r="F159" s="3">
        <f>+costs!L159</f>
        <v>0</v>
      </c>
      <c r="H159" s="3">
        <f t="shared" si="13"/>
        <v>1.5307902439673368E-5</v>
      </c>
      <c r="J159" s="16">
        <f t="shared" si="15"/>
        <v>791.68600049463669</v>
      </c>
      <c r="L159" s="6">
        <f>+J159/payroll!F159</f>
        <v>1.8909826866879793E-3</v>
      </c>
      <c r="O159" s="40">
        <v>802.08000501956508</v>
      </c>
      <c r="P159" s="40">
        <f t="shared" si="16"/>
        <v>-10.394004524928391</v>
      </c>
      <c r="Q159" s="52"/>
      <c r="R159" s="55">
        <v>1.5307902439673368E-5</v>
      </c>
      <c r="S159" s="55">
        <f t="shared" si="12"/>
        <v>0</v>
      </c>
      <c r="V159" s="16"/>
      <c r="W159" s="16"/>
    </row>
    <row r="160" spans="1:23" outlineLevel="1">
      <c r="A160" t="s">
        <v>244</v>
      </c>
      <c r="B160" t="s">
        <v>245</v>
      </c>
      <c r="C160" s="3">
        <f>+payroll!G160</f>
        <v>2.729271438892246E-4</v>
      </c>
      <c r="D160" s="3">
        <f>+IFR!T160</f>
        <v>4.275147704683219E-5</v>
      </c>
      <c r="E160" s="3">
        <f>+claims!R160</f>
        <v>0</v>
      </c>
      <c r="F160" s="3">
        <f>+costs!L160</f>
        <v>0</v>
      </c>
      <c r="H160" s="3">
        <f t="shared" si="13"/>
        <v>3.9459827617007102E-5</v>
      </c>
      <c r="J160" s="16">
        <f t="shared" si="15"/>
        <v>2040.7624904475638</v>
      </c>
      <c r="L160" s="6">
        <f>+J160/payroll!F160</f>
        <v>8.3508639199294501E-4</v>
      </c>
      <c r="O160" s="40">
        <v>2067.5555555602014</v>
      </c>
      <c r="P160" s="40">
        <f t="shared" si="16"/>
        <v>-26.793065112637578</v>
      </c>
      <c r="Q160" s="52"/>
      <c r="R160" s="55">
        <v>3.9459827617007102E-5</v>
      </c>
      <c r="S160" s="55">
        <f t="shared" si="12"/>
        <v>0</v>
      </c>
      <c r="V160" s="16"/>
      <c r="W160" s="16"/>
    </row>
    <row r="161" spans="1:23" outlineLevel="1">
      <c r="A161" t="s">
        <v>246</v>
      </c>
      <c r="B161" t="s">
        <v>247</v>
      </c>
      <c r="C161" s="3">
        <f>+payroll!G161</f>
        <v>2.6378948131164338E-4</v>
      </c>
      <c r="D161" s="3">
        <f>+IFR!T161</f>
        <v>5.397373977162564E-4</v>
      </c>
      <c r="E161" s="3">
        <f>+claims!R161</f>
        <v>3.4296647953934215E-4</v>
      </c>
      <c r="F161" s="3">
        <f>+costs!L161</f>
        <v>3.1876633208845788E-5</v>
      </c>
      <c r="H161" s="3">
        <f t="shared" si="13"/>
        <v>1.7101181173469627E-4</v>
      </c>
      <c r="J161" s="16">
        <f t="shared" si="15"/>
        <v>8844.2984140466142</v>
      </c>
      <c r="L161" s="6">
        <f>+J161/payroll!F161</f>
        <v>3.7444806238789478E-3</v>
      </c>
      <c r="O161" s="40">
        <v>8960.4147501672251</v>
      </c>
      <c r="P161" s="40">
        <f t="shared" si="16"/>
        <v>-116.11633612061087</v>
      </c>
      <c r="Q161" s="52"/>
      <c r="R161" s="55">
        <v>1.7101181173469627E-4</v>
      </c>
      <c r="S161" s="55">
        <f t="shared" si="12"/>
        <v>0</v>
      </c>
      <c r="V161" s="16"/>
      <c r="W161" s="16"/>
    </row>
    <row r="162" spans="1:23" outlineLevel="1">
      <c r="A162" t="s">
        <v>248</v>
      </c>
      <c r="B162" t="s">
        <v>249</v>
      </c>
      <c r="C162" s="3">
        <f>+payroll!G162</f>
        <v>3.311963320211431E-5</v>
      </c>
      <c r="D162" s="3">
        <f>+IFR!T162</f>
        <v>4.275147704683219E-5</v>
      </c>
      <c r="E162" s="3">
        <f>+claims!R162</f>
        <v>0</v>
      </c>
      <c r="F162" s="3">
        <f>+costs!L162</f>
        <v>0</v>
      </c>
      <c r="H162" s="3">
        <f t="shared" si="13"/>
        <v>9.4838887811183134E-6</v>
      </c>
      <c r="J162" s="16">
        <f t="shared" si="15"/>
        <v>490.48274300471172</v>
      </c>
      <c r="L162" s="6">
        <f>+J162/payroll!F162</f>
        <v>1.6539557547774943E-3</v>
      </c>
      <c r="O162" s="40">
        <v>496.92226555153593</v>
      </c>
      <c r="P162" s="40">
        <f t="shared" si="16"/>
        <v>-6.4395225468242074</v>
      </c>
      <c r="Q162" s="52"/>
      <c r="R162" s="55">
        <v>9.4838887811183134E-6</v>
      </c>
      <c r="S162" s="55">
        <f t="shared" si="12"/>
        <v>0</v>
      </c>
      <c r="V162" s="16"/>
      <c r="W162" s="16"/>
    </row>
    <row r="163" spans="1:23" outlineLevel="1">
      <c r="A163" t="s">
        <v>250</v>
      </c>
      <c r="B163" t="s">
        <v>251</v>
      </c>
      <c r="C163" s="3">
        <f>+payroll!G163</f>
        <v>3.9103966203053066E-5</v>
      </c>
      <c r="D163" s="3">
        <f>+IFR!T163</f>
        <v>3.2063607785124144E-5</v>
      </c>
      <c r="E163" s="3">
        <f>+claims!R163</f>
        <v>0</v>
      </c>
      <c r="F163" s="3">
        <f>+costs!L163</f>
        <v>0</v>
      </c>
      <c r="H163" s="3">
        <f t="shared" si="13"/>
        <v>8.8959467485221513E-6</v>
      </c>
      <c r="J163" s="16">
        <f t="shared" si="15"/>
        <v>460.07586798423864</v>
      </c>
      <c r="L163" s="6">
        <f>+J163/payroll!F163</f>
        <v>1.3139968352013987E-3</v>
      </c>
      <c r="O163" s="40">
        <v>466.11618024269819</v>
      </c>
      <c r="P163" s="40">
        <f t="shared" si="16"/>
        <v>-6.0403122584595508</v>
      </c>
      <c r="Q163" s="52"/>
      <c r="R163" s="55">
        <v>8.8959467485221513E-6</v>
      </c>
      <c r="S163" s="55">
        <f t="shared" si="12"/>
        <v>0</v>
      </c>
      <c r="V163" s="16"/>
      <c r="W163" s="16"/>
    </row>
    <row r="164" spans="1:23" outlineLevel="1">
      <c r="A164" t="s">
        <v>252</v>
      </c>
      <c r="B164" t="s">
        <v>253</v>
      </c>
      <c r="C164" s="3">
        <f>+payroll!G164</f>
        <v>2.4705488556607203E-5</v>
      </c>
      <c r="D164" s="3">
        <f>+IFR!T164</f>
        <v>5.2548690536731236E-5</v>
      </c>
      <c r="E164" s="3">
        <f>+claims!R164</f>
        <v>4.8995211362763162E-5</v>
      </c>
      <c r="F164" s="3">
        <f>+costs!L164</f>
        <v>6.8439089559559065E-6</v>
      </c>
      <c r="H164" s="3">
        <f t="shared" si="13"/>
        <v>2.1112399464655321E-5</v>
      </c>
      <c r="J164" s="16">
        <f t="shared" si="15"/>
        <v>1091.879907053727</v>
      </c>
      <c r="L164" s="6">
        <f>+J164/payroll!F164</f>
        <v>4.9359085132120841E-3</v>
      </c>
      <c r="O164" s="40">
        <v>1106.2151418406302</v>
      </c>
      <c r="P164" s="40">
        <f t="shared" si="16"/>
        <v>-14.335234786903129</v>
      </c>
      <c r="Q164" s="52"/>
      <c r="R164" s="55">
        <v>2.1112399464655321E-5</v>
      </c>
      <c r="S164" s="55">
        <f t="shared" si="12"/>
        <v>0</v>
      </c>
      <c r="V164" s="16"/>
      <c r="W164" s="16"/>
    </row>
    <row r="165" spans="1:23" outlineLevel="1">
      <c r="A165" t="s">
        <v>500</v>
      </c>
      <c r="B165" t="s">
        <v>501</v>
      </c>
      <c r="C165" s="3">
        <f>+payroll!G165</f>
        <v>1.5511522000333782E-3</v>
      </c>
      <c r="D165" s="3">
        <f>+IFR!T165</f>
        <v>1.0687869261708048E-5</v>
      </c>
      <c r="E165" s="3">
        <f>+claims!R165</f>
        <v>0</v>
      </c>
      <c r="F165" s="3">
        <f>+costs!L165</f>
        <v>0</v>
      </c>
      <c r="H165" s="3">
        <f>(C165*$C$3)+(D165*$D$3)+(E165*$E$3)+(F165*$F$3)</f>
        <v>1.9523000866188578E-4</v>
      </c>
      <c r="J165" s="16">
        <f t="shared" ref="J165:J200" si="17">(+H165*$J$275)</f>
        <v>10096.802311300828</v>
      </c>
      <c r="L165" s="6">
        <f>+J165/payroll!F165</f>
        <v>7.2696769807424372E-4</v>
      </c>
      <c r="O165" s="40">
        <v>10229.362706262213</v>
      </c>
      <c r="P165" s="40">
        <f t="shared" si="16"/>
        <v>-132.5603949613851</v>
      </c>
      <c r="Q165" s="52"/>
      <c r="R165" s="55">
        <v>1.9523000866188578E-4</v>
      </c>
      <c r="S165" s="55">
        <f>+H165-R165</f>
        <v>0</v>
      </c>
      <c r="V165" s="16"/>
      <c r="W165" s="16"/>
    </row>
    <row r="166" spans="1:23" outlineLevel="1">
      <c r="A166" t="s">
        <v>254</v>
      </c>
      <c r="B166" t="s">
        <v>255</v>
      </c>
      <c r="C166" s="3">
        <f>+payroll!G166</f>
        <v>1.6137757770573668E-3</v>
      </c>
      <c r="D166" s="3">
        <f>+IFR!T166</f>
        <v>3.0887942166336257E-3</v>
      </c>
      <c r="E166" s="3">
        <f>+claims!R166</f>
        <v>9.3090901589249994E-4</v>
      </c>
      <c r="F166" s="3">
        <f>+costs!L166</f>
        <v>2.9290397984352013E-4</v>
      </c>
      <c r="H166" s="3">
        <f t="shared" si="13"/>
        <v>9.0319998950136109E-4</v>
      </c>
      <c r="J166" s="16">
        <f t="shared" si="17"/>
        <v>46711.219264236948</v>
      </c>
      <c r="L166" s="6">
        <f>+J166/payroll!F166</f>
        <v>3.2326872106131703E-3</v>
      </c>
      <c r="O166" s="40">
        <v>47324.488444308416</v>
      </c>
      <c r="P166" s="40">
        <f t="shared" si="16"/>
        <v>-613.26918007146742</v>
      </c>
      <c r="Q166" s="52"/>
      <c r="R166" s="55">
        <v>9.0319998950136109E-4</v>
      </c>
      <c r="S166" s="55">
        <f t="shared" si="12"/>
        <v>0</v>
      </c>
      <c r="V166" s="16"/>
      <c r="W166" s="16"/>
    </row>
    <row r="167" spans="1:23" outlineLevel="1">
      <c r="A167" t="s">
        <v>256</v>
      </c>
      <c r="B167" t="s">
        <v>257</v>
      </c>
      <c r="C167" s="3">
        <f>+payroll!G167</f>
        <v>5.1588588321636892E-5</v>
      </c>
      <c r="D167" s="3">
        <f>+IFR!T167</f>
        <v>6.1900576140725785E-5</v>
      </c>
      <c r="E167" s="3">
        <f>+claims!R167</f>
        <v>0</v>
      </c>
      <c r="F167" s="3">
        <f>+costs!L167</f>
        <v>0</v>
      </c>
      <c r="H167" s="3">
        <f t="shared" si="13"/>
        <v>1.4186145557795336E-5</v>
      </c>
      <c r="J167" s="16">
        <f t="shared" si="17"/>
        <v>733.67157148705905</v>
      </c>
      <c r="L167" s="6">
        <f>+J167/payroll!F167</f>
        <v>1.5883043350742774E-3</v>
      </c>
      <c r="O167" s="40">
        <v>743.3039075762199</v>
      </c>
      <c r="P167" s="40">
        <f t="shared" si="16"/>
        <v>-9.6323360891608445</v>
      </c>
      <c r="Q167" s="52"/>
      <c r="R167" s="55">
        <v>1.4186145557795336E-5</v>
      </c>
      <c r="S167" s="55">
        <f t="shared" si="12"/>
        <v>0</v>
      </c>
      <c r="V167" s="16"/>
      <c r="W167" s="16"/>
    </row>
    <row r="168" spans="1:23" outlineLevel="1">
      <c r="A168" t="s">
        <v>258</v>
      </c>
      <c r="B168" t="s">
        <v>259</v>
      </c>
      <c r="C168" s="3">
        <f>+payroll!G168</f>
        <v>2.324251677092015E-4</v>
      </c>
      <c r="D168" s="3">
        <f>+IFR!T168</f>
        <v>4.6314100134068203E-5</v>
      </c>
      <c r="E168" s="3">
        <f>+claims!R168</f>
        <v>0</v>
      </c>
      <c r="F168" s="3">
        <f>+costs!L168</f>
        <v>0</v>
      </c>
      <c r="H168" s="3">
        <f t="shared" si="13"/>
        <v>3.4842408480408714E-5</v>
      </c>
      <c r="J168" s="16">
        <f t="shared" si="17"/>
        <v>1801.9612501556917</v>
      </c>
      <c r="L168" s="6">
        <f>+J168/payroll!F168</f>
        <v>8.6586058104304428E-4</v>
      </c>
      <c r="O168" s="40">
        <v>1825.6191061442553</v>
      </c>
      <c r="P168" s="40">
        <f t="shared" si="16"/>
        <v>-23.657855988563597</v>
      </c>
      <c r="Q168" s="52"/>
      <c r="R168" s="55">
        <v>3.4842408480408714E-5</v>
      </c>
      <c r="S168" s="55">
        <f t="shared" si="12"/>
        <v>0</v>
      </c>
      <c r="V168" s="16"/>
      <c r="W168" s="16"/>
    </row>
    <row r="169" spans="1:23" outlineLevel="1">
      <c r="A169" t="s">
        <v>260</v>
      </c>
      <c r="B169" t="s">
        <v>261</v>
      </c>
      <c r="C169" s="3">
        <f>+payroll!G169</f>
        <v>2.1825221193584143E-4</v>
      </c>
      <c r="D169" s="3">
        <f>+IFR!T169</f>
        <v>4.3775731184412549E-4</v>
      </c>
      <c r="E169" s="3">
        <f>+claims!R169</f>
        <v>4.8995211362763162E-5</v>
      </c>
      <c r="F169" s="3">
        <f>+costs!L169</f>
        <v>3.6805380577293882E-6</v>
      </c>
      <c r="H169" s="3">
        <f t="shared" si="13"/>
        <v>9.1558795011547974E-5</v>
      </c>
      <c r="J169" s="16">
        <f t="shared" si="17"/>
        <v>4735.1893258046766</v>
      </c>
      <c r="L169" s="6">
        <f>+J169/payroll!F169</f>
        <v>2.4230611143900307E-3</v>
      </c>
      <c r="O169" s="40">
        <v>4797.3573813823377</v>
      </c>
      <c r="P169" s="40">
        <f t="shared" ref="P169:P231" si="18">+J169-O169</f>
        <v>-62.168055577661107</v>
      </c>
      <c r="Q169" s="52"/>
      <c r="R169" s="55">
        <v>9.1558795011547974E-5</v>
      </c>
      <c r="S169" s="55">
        <f t="shared" ref="S169:S231" si="19">+H169-R169</f>
        <v>0</v>
      </c>
      <c r="V169" s="16"/>
      <c r="W169" s="16"/>
    </row>
    <row r="170" spans="1:23" outlineLevel="1">
      <c r="A170" t="s">
        <v>262</v>
      </c>
      <c r="B170" t="s">
        <v>263</v>
      </c>
      <c r="C170" s="3">
        <f>+payroll!G170</f>
        <v>1.1547138767733863E-4</v>
      </c>
      <c r="D170" s="3">
        <f>+IFR!T170</f>
        <v>3.2063607785124144E-5</v>
      </c>
      <c r="E170" s="3">
        <f>+claims!R170</f>
        <v>0</v>
      </c>
      <c r="F170" s="3">
        <f>+costs!L170</f>
        <v>0</v>
      </c>
      <c r="H170" s="3">
        <f t="shared" si="13"/>
        <v>1.8441874432807848E-5</v>
      </c>
      <c r="J170" s="16">
        <f t="shared" si="17"/>
        <v>953.76710616438129</v>
      </c>
      <c r="L170" s="6">
        <f>+J170/payroll!F170</f>
        <v>9.2247292703136077E-4</v>
      </c>
      <c r="O170" s="40">
        <v>966.28906513676009</v>
      </c>
      <c r="P170" s="40">
        <f t="shared" si="18"/>
        <v>-12.521958972378798</v>
      </c>
      <c r="Q170" s="52"/>
      <c r="R170" s="55">
        <v>1.8441874432807848E-5</v>
      </c>
      <c r="S170" s="55">
        <f t="shared" si="19"/>
        <v>0</v>
      </c>
      <c r="V170" s="16"/>
      <c r="W170" s="16"/>
    </row>
    <row r="171" spans="1:23" outlineLevel="1">
      <c r="A171" t="s">
        <v>264</v>
      </c>
      <c r="B171" t="s">
        <v>265</v>
      </c>
      <c r="C171" s="3">
        <f>+payroll!G171</f>
        <v>1.6305440084499599E-4</v>
      </c>
      <c r="D171" s="3">
        <f>+IFR!T171</f>
        <v>1.6477131778466574E-4</v>
      </c>
      <c r="E171" s="3">
        <f>+claims!R171</f>
        <v>9.7990422725526325E-5</v>
      </c>
      <c r="F171" s="3">
        <f>+costs!L171</f>
        <v>1.5282530127286026E-5</v>
      </c>
      <c r="H171" s="3">
        <f t="shared" ref="H171:H234" si="20">(C171*$C$3)+(D171*$D$3)+(E171*$E$3)+(F171*$F$3)</f>
        <v>6.4846296313908288E-5</v>
      </c>
      <c r="J171" s="16">
        <f t="shared" si="17"/>
        <v>3353.6864490719586</v>
      </c>
      <c r="L171" s="6">
        <f>+J171/payroll!F171</f>
        <v>2.2970772735651968E-3</v>
      </c>
      <c r="O171" s="40">
        <v>3397.7168248839171</v>
      </c>
      <c r="P171" s="40">
        <f t="shared" si="18"/>
        <v>-44.030375811958493</v>
      </c>
      <c r="Q171" s="52"/>
      <c r="R171" s="55">
        <v>6.4846296313908288E-5</v>
      </c>
      <c r="S171" s="55">
        <f t="shared" si="19"/>
        <v>0</v>
      </c>
      <c r="V171" s="16"/>
      <c r="W171" s="16"/>
    </row>
    <row r="172" spans="1:23" outlineLevel="1">
      <c r="A172" t="s">
        <v>266</v>
      </c>
      <c r="B172" t="s">
        <v>267</v>
      </c>
      <c r="C172" s="3">
        <f>+payroll!G172</f>
        <v>5.3123261349149575E-4</v>
      </c>
      <c r="D172" s="3">
        <f>+IFR!T172</f>
        <v>1.6299000624104773E-4</v>
      </c>
      <c r="E172" s="3">
        <f>+claims!R172</f>
        <v>0</v>
      </c>
      <c r="F172" s="3">
        <f>+costs!L172</f>
        <v>0</v>
      </c>
      <c r="H172" s="3">
        <f t="shared" si="20"/>
        <v>8.6777827466567935E-5</v>
      </c>
      <c r="J172" s="16">
        <f t="shared" si="17"/>
        <v>4487.9297754452309</v>
      </c>
      <c r="L172" s="6">
        <f>+J172/payroll!F172</f>
        <v>9.4351106395303402E-4</v>
      </c>
      <c r="O172" s="40">
        <v>4546.8515731837206</v>
      </c>
      <c r="P172" s="40">
        <f t="shared" si="18"/>
        <v>-58.921797738489659</v>
      </c>
      <c r="Q172" s="52"/>
      <c r="R172" s="55">
        <v>8.6777827466567935E-5</v>
      </c>
      <c r="S172" s="55">
        <f t="shared" si="19"/>
        <v>0</v>
      </c>
      <c r="V172" s="16"/>
      <c r="W172" s="16"/>
    </row>
    <row r="173" spans="1:23" outlineLevel="1">
      <c r="A173" t="s">
        <v>268</v>
      </c>
      <c r="B173" t="s">
        <v>269</v>
      </c>
      <c r="C173" s="3">
        <f>+payroll!G173</f>
        <v>4.8096809546845049E-4</v>
      </c>
      <c r="D173" s="3">
        <f>+IFR!T173</f>
        <v>1.14449266677457E-3</v>
      </c>
      <c r="E173" s="3">
        <f>+claims!R173</f>
        <v>2.3208258013940443E-3</v>
      </c>
      <c r="F173" s="3">
        <f>+costs!L173</f>
        <v>1.4460533006122448E-3</v>
      </c>
      <c r="H173" s="3">
        <f t="shared" si="20"/>
        <v>1.4189384458568311E-3</v>
      </c>
      <c r="J173" s="16">
        <f t="shared" si="17"/>
        <v>73383.907924385727</v>
      </c>
      <c r="L173" s="6">
        <f>+J173/payroll!F173</f>
        <v>1.704002551362626E-2</v>
      </c>
      <c r="O173" s="40">
        <v>74347.361453368736</v>
      </c>
      <c r="P173" s="40">
        <f t="shared" si="18"/>
        <v>-963.45352898300916</v>
      </c>
      <c r="Q173" s="52"/>
      <c r="R173" s="55">
        <v>1.4189384458568311E-3</v>
      </c>
      <c r="S173" s="55">
        <f t="shared" si="19"/>
        <v>0</v>
      </c>
      <c r="V173" s="16"/>
      <c r="W173" s="16"/>
    </row>
    <row r="174" spans="1:23" outlineLevel="1">
      <c r="A174" t="s">
        <v>270</v>
      </c>
      <c r="B174" t="s">
        <v>271</v>
      </c>
      <c r="C174" s="3">
        <f>+payroll!G174</f>
        <v>4.0001322074187285E-5</v>
      </c>
      <c r="D174" s="3">
        <f>+IFR!T174</f>
        <v>2.4938361610652111E-5</v>
      </c>
      <c r="E174" s="3">
        <f>+claims!R174</f>
        <v>0</v>
      </c>
      <c r="F174" s="3">
        <f>+costs!L174</f>
        <v>0</v>
      </c>
      <c r="H174" s="3">
        <f t="shared" si="20"/>
        <v>8.1174604606049246E-6</v>
      </c>
      <c r="J174" s="16">
        <f t="shared" si="17"/>
        <v>419.81452596498184</v>
      </c>
      <c r="L174" s="6">
        <f>+J174/payroll!F174</f>
        <v>1.1721111306011052E-3</v>
      </c>
      <c r="O174" s="40">
        <v>425.32624914789074</v>
      </c>
      <c r="P174" s="40">
        <f t="shared" si="18"/>
        <v>-5.5117231829088951</v>
      </c>
      <c r="Q174" s="52"/>
      <c r="R174" s="55">
        <v>8.1174604606049246E-6</v>
      </c>
      <c r="S174" s="55">
        <f t="shared" si="19"/>
        <v>0</v>
      </c>
      <c r="V174" s="16"/>
      <c r="W174" s="16"/>
    </row>
    <row r="175" spans="1:23" outlineLevel="1">
      <c r="A175" t="s">
        <v>272</v>
      </c>
      <c r="B175" t="s">
        <v>273</v>
      </c>
      <c r="C175" s="3">
        <f>+payroll!G175</f>
        <v>5.0517759341402004E-5</v>
      </c>
      <c r="D175" s="3">
        <f>+IFR!T175</f>
        <v>5.8783280939394262E-5</v>
      </c>
      <c r="E175" s="3">
        <f>+claims!R175</f>
        <v>0</v>
      </c>
      <c r="F175" s="3">
        <f>+costs!L175</f>
        <v>0</v>
      </c>
      <c r="H175" s="3">
        <f t="shared" si="20"/>
        <v>1.3662630035099533E-5</v>
      </c>
      <c r="J175" s="16">
        <f t="shared" si="17"/>
        <v>706.59667262398909</v>
      </c>
      <c r="L175" s="6">
        <f>+J175/payroll!F175</f>
        <v>1.562115646064569E-3</v>
      </c>
      <c r="O175" s="40">
        <v>715.8735437673015</v>
      </c>
      <c r="P175" s="40">
        <f t="shared" si="18"/>
        <v>-9.2768711433124054</v>
      </c>
      <c r="Q175" s="52"/>
      <c r="R175" s="55">
        <v>1.3662630035099533E-5</v>
      </c>
      <c r="S175" s="55">
        <f t="shared" si="19"/>
        <v>0</v>
      </c>
      <c r="V175" s="16"/>
      <c r="W175" s="16"/>
    </row>
    <row r="176" spans="1:23" outlineLevel="1">
      <c r="A176" t="s">
        <v>274</v>
      </c>
      <c r="B176" t="s">
        <v>275</v>
      </c>
      <c r="C176" s="3">
        <f>+payroll!G176</f>
        <v>7.3558302449561831E-5</v>
      </c>
      <c r="D176" s="3">
        <f>+IFR!T176</f>
        <v>4.8095411677686216E-5</v>
      </c>
      <c r="E176" s="3">
        <f>+claims!R176</f>
        <v>0</v>
      </c>
      <c r="F176" s="3">
        <f>+costs!L176</f>
        <v>0</v>
      </c>
      <c r="H176" s="3">
        <f t="shared" si="20"/>
        <v>1.5206714265906007E-5</v>
      </c>
      <c r="J176" s="16">
        <f t="shared" si="17"/>
        <v>786.45280405228016</v>
      </c>
      <c r="L176" s="6">
        <f>+J176/payroll!F176</f>
        <v>1.1940613496532761E-3</v>
      </c>
      <c r="O176" s="40">
        <v>796.77810221197331</v>
      </c>
      <c r="P176" s="40">
        <f t="shared" si="18"/>
        <v>-10.325298159693148</v>
      </c>
      <c r="Q176" s="52"/>
      <c r="R176" s="55">
        <v>1.5206714265906007E-5</v>
      </c>
      <c r="S176" s="55">
        <f t="shared" si="19"/>
        <v>0</v>
      </c>
      <c r="V176" s="16"/>
      <c r="W176" s="16"/>
    </row>
    <row r="177" spans="1:23" outlineLevel="1">
      <c r="A177" t="s">
        <v>276</v>
      </c>
      <c r="B177" t="s">
        <v>277</v>
      </c>
      <c r="C177" s="3">
        <f>+payroll!G177</f>
        <v>4.9639424140796436E-5</v>
      </c>
      <c r="D177" s="3">
        <f>+IFR!T177</f>
        <v>8.6393609865473387E-5</v>
      </c>
      <c r="E177" s="3">
        <f>+claims!R177</f>
        <v>0</v>
      </c>
      <c r="F177" s="3">
        <f>+costs!L177</f>
        <v>7.8523713001576567E-8</v>
      </c>
      <c r="H177" s="3">
        <f t="shared" si="20"/>
        <v>1.7051243478584675E-5</v>
      </c>
      <c r="J177" s="16">
        <f t="shared" si="17"/>
        <v>881.84719011764207</v>
      </c>
      <c r="L177" s="6">
        <f>+J177/payroll!F177</f>
        <v>1.9840484563338188E-3</v>
      </c>
      <c r="O177" s="40">
        <v>893.42491623462718</v>
      </c>
      <c r="P177" s="40">
        <f t="shared" si="18"/>
        <v>-11.577726116985104</v>
      </c>
      <c r="Q177" s="52"/>
      <c r="R177" s="55">
        <v>1.7051243478584675E-5</v>
      </c>
      <c r="S177" s="55">
        <f t="shared" si="19"/>
        <v>0</v>
      </c>
      <c r="V177" s="16"/>
      <c r="W177" s="16"/>
    </row>
    <row r="178" spans="1:23" outlineLevel="1">
      <c r="A178" t="s">
        <v>278</v>
      </c>
      <c r="B178" t="s">
        <v>279</v>
      </c>
      <c r="C178" s="3">
        <f>+payroll!G178</f>
        <v>2.1156274080113766E-4</v>
      </c>
      <c r="D178" s="3">
        <f>+IFR!T178</f>
        <v>1.2023852919421554E-5</v>
      </c>
      <c r="E178" s="3">
        <f>+claims!R178</f>
        <v>0</v>
      </c>
      <c r="F178" s="3">
        <f>+costs!L178</f>
        <v>0</v>
      </c>
      <c r="H178" s="3">
        <f t="shared" si="20"/>
        <v>2.7948324215069902E-5</v>
      </c>
      <c r="J178" s="16">
        <f t="shared" si="17"/>
        <v>1445.4166470914754</v>
      </c>
      <c r="L178" s="6">
        <f>+J178/payroll!F178</f>
        <v>7.6302635980054297E-4</v>
      </c>
      <c r="O178" s="40">
        <v>1464.393447440211</v>
      </c>
      <c r="P178" s="40">
        <f t="shared" si="18"/>
        <v>-18.976800348735651</v>
      </c>
      <c r="Q178" s="52"/>
      <c r="R178" s="55">
        <v>2.7948324215069902E-5</v>
      </c>
      <c r="S178" s="55">
        <f t="shared" si="19"/>
        <v>0</v>
      </c>
      <c r="V178" s="16"/>
      <c r="W178" s="16"/>
    </row>
    <row r="179" spans="1:23" outlineLevel="1">
      <c r="A179" t="s">
        <v>280</v>
      </c>
      <c r="B179" t="s">
        <v>281</v>
      </c>
      <c r="C179" s="3">
        <f>+payroll!G179</f>
        <v>3.2814107357718146E-4</v>
      </c>
      <c r="D179" s="3">
        <f>+IFR!T179</f>
        <v>4.2796009835422636E-4</v>
      </c>
      <c r="E179" s="3">
        <f>+claims!R179</f>
        <v>1.4698563408828947E-4</v>
      </c>
      <c r="F179" s="3">
        <f>+costs!L179</f>
        <v>1.9839883027951403E-4</v>
      </c>
      <c r="H179" s="3">
        <f t="shared" si="20"/>
        <v>2.3559978977237783E-4</v>
      </c>
      <c r="J179" s="16">
        <f t="shared" si="17"/>
        <v>12184.625295159047</v>
      </c>
      <c r="L179" s="6">
        <f>+J179/payroll!F179</f>
        <v>4.1470307676757636E-3</v>
      </c>
      <c r="O179" s="40">
        <v>12344.596610015333</v>
      </c>
      <c r="P179" s="40">
        <f t="shared" si="18"/>
        <v>-159.97131485628597</v>
      </c>
      <c r="Q179" s="52"/>
      <c r="R179" s="55">
        <v>2.3559978977237783E-4</v>
      </c>
      <c r="S179" s="55">
        <f t="shared" si="19"/>
        <v>0</v>
      </c>
      <c r="V179" s="16"/>
      <c r="W179" s="16"/>
    </row>
    <row r="180" spans="1:23" outlineLevel="1">
      <c r="A180" t="s">
        <v>282</v>
      </c>
      <c r="B180" t="s">
        <v>283</v>
      </c>
      <c r="C180" s="3">
        <f>+payroll!G180</f>
        <v>1.3278382419376318E-4</v>
      </c>
      <c r="D180" s="3">
        <f>+IFR!T180</f>
        <v>2.7743927291850473E-4</v>
      </c>
      <c r="E180" s="3">
        <f>+claims!R180</f>
        <v>9.7990422725526325E-5</v>
      </c>
      <c r="F180" s="3">
        <f>+costs!L180</f>
        <v>1.8539666508933736E-4</v>
      </c>
      <c r="H180" s="3">
        <f t="shared" si="20"/>
        <v>1.7721444960146486E-4</v>
      </c>
      <c r="J180" s="16">
        <f t="shared" si="17"/>
        <v>9165.0831580447211</v>
      </c>
      <c r="L180" s="6">
        <f>+J180/payroll!F180</f>
        <v>7.7086248649533892E-3</v>
      </c>
      <c r="O180" s="40">
        <v>9285.4110604663165</v>
      </c>
      <c r="P180" s="40">
        <f t="shared" si="18"/>
        <v>-120.32790242159535</v>
      </c>
      <c r="Q180" s="52"/>
      <c r="R180" s="55">
        <v>1.7721444960146486E-4</v>
      </c>
      <c r="S180" s="55">
        <f t="shared" si="19"/>
        <v>0</v>
      </c>
      <c r="V180" s="16"/>
      <c r="W180" s="16"/>
    </row>
    <row r="181" spans="1:23" outlineLevel="1">
      <c r="A181" t="s">
        <v>284</v>
      </c>
      <c r="B181" t="s">
        <v>285</v>
      </c>
      <c r="C181" s="3">
        <f>+payroll!G181</f>
        <v>1.0077251332345097E-4</v>
      </c>
      <c r="D181" s="3">
        <f>+IFR!T181</f>
        <v>3.2063607785124144E-5</v>
      </c>
      <c r="E181" s="3">
        <f>+claims!R181</f>
        <v>0</v>
      </c>
      <c r="F181" s="3">
        <f>+costs!L181</f>
        <v>0</v>
      </c>
      <c r="H181" s="3">
        <f t="shared" si="20"/>
        <v>1.6604515138571888E-5</v>
      </c>
      <c r="J181" s="16">
        <f t="shared" si="17"/>
        <v>858.74353014815256</v>
      </c>
      <c r="L181" s="6">
        <f>+J181/payroll!F181</f>
        <v>9.5171532318540986E-4</v>
      </c>
      <c r="O181" s="40">
        <v>870.0179295091823</v>
      </c>
      <c r="P181" s="40">
        <f t="shared" si="18"/>
        <v>-11.274399361029737</v>
      </c>
      <c r="Q181" s="52"/>
      <c r="R181" s="55">
        <v>1.6604515138571888E-5</v>
      </c>
      <c r="S181" s="55">
        <f t="shared" si="19"/>
        <v>0</v>
      </c>
      <c r="V181" s="16"/>
      <c r="W181" s="16"/>
    </row>
    <row r="182" spans="1:23" outlineLevel="1">
      <c r="A182" t="s">
        <v>286</v>
      </c>
      <c r="B182" t="s">
        <v>287</v>
      </c>
      <c r="C182" s="3">
        <f>+payroll!G182</f>
        <v>1.5111151659457419E-4</v>
      </c>
      <c r="D182" s="3">
        <f>+IFR!T182</f>
        <v>1.9638959768388537E-4</v>
      </c>
      <c r="E182" s="3">
        <f>+claims!R182</f>
        <v>4.8995211362763162E-5</v>
      </c>
      <c r="F182" s="3">
        <f>+costs!L182</f>
        <v>1.1076836370465172E-6</v>
      </c>
      <c r="H182" s="3">
        <f t="shared" si="20"/>
        <v>5.1451531171449835E-5</v>
      </c>
      <c r="J182" s="16">
        <f t="shared" si="17"/>
        <v>2660.9430712650528</v>
      </c>
      <c r="L182" s="6">
        <f>+J182/payroll!F182</f>
        <v>1.9666346782069898E-3</v>
      </c>
      <c r="O182" s="40">
        <v>2695.8784551243425</v>
      </c>
      <c r="P182" s="40">
        <f t="shared" si="18"/>
        <v>-34.935383859289686</v>
      </c>
      <c r="Q182" s="52"/>
      <c r="R182" s="55">
        <v>5.1451531171449835E-5</v>
      </c>
      <c r="S182" s="55">
        <f t="shared" si="19"/>
        <v>0</v>
      </c>
      <c r="V182" s="16"/>
      <c r="W182" s="16"/>
    </row>
    <row r="183" spans="1:23" outlineLevel="1">
      <c r="A183" t="s">
        <v>288</v>
      </c>
      <c r="B183" t="s">
        <v>289</v>
      </c>
      <c r="C183" s="3">
        <f>+payroll!G183</f>
        <v>1.3880593347562542E-4</v>
      </c>
      <c r="D183" s="3">
        <f>+IFR!T183</f>
        <v>1.9728025345569437E-4</v>
      </c>
      <c r="E183" s="3">
        <f>+claims!R183</f>
        <v>4.8995211362763162E-5</v>
      </c>
      <c r="F183" s="3">
        <f>+costs!L183</f>
        <v>4.4974570095226684E-6</v>
      </c>
      <c r="H183" s="3">
        <f t="shared" si="20"/>
        <v>5.2058529276543053E-5</v>
      </c>
      <c r="J183" s="16">
        <f t="shared" si="17"/>
        <v>2692.3354781622661</v>
      </c>
      <c r="L183" s="6">
        <f>+J183/payroll!F183</f>
        <v>2.1662412274522898E-3</v>
      </c>
      <c r="O183" s="40">
        <v>2727.6830113069218</v>
      </c>
      <c r="P183" s="40">
        <f t="shared" si="18"/>
        <v>-35.347533144655699</v>
      </c>
      <c r="Q183" s="52"/>
      <c r="R183" s="55">
        <v>5.2058529276543053E-5</v>
      </c>
      <c r="S183" s="55">
        <f t="shared" si="19"/>
        <v>0</v>
      </c>
      <c r="V183" s="16"/>
      <c r="W183" s="16"/>
    </row>
    <row r="184" spans="1:23" outlineLevel="1">
      <c r="A184" t="s">
        <v>290</v>
      </c>
      <c r="B184" t="s">
        <v>291</v>
      </c>
      <c r="C184" s="3">
        <f>+payroll!G184</f>
        <v>8.3621694431546911E-5</v>
      </c>
      <c r="D184" s="3">
        <f>+IFR!T184</f>
        <v>1.4205959560353613E-4</v>
      </c>
      <c r="E184" s="3">
        <f>+claims!R184</f>
        <v>4.8995211362763162E-5</v>
      </c>
      <c r="F184" s="3">
        <f>+costs!L184</f>
        <v>2.0707565517675878E-6</v>
      </c>
      <c r="H184" s="3">
        <f t="shared" si="20"/>
        <v>3.6801896889860403E-5</v>
      </c>
      <c r="J184" s="16">
        <f t="shared" si="17"/>
        <v>1903.3010351463456</v>
      </c>
      <c r="L184" s="6">
        <f>+J184/payroll!F184</f>
        <v>2.5419920870668506E-3</v>
      </c>
      <c r="O184" s="40">
        <v>1928.2893759269732</v>
      </c>
      <c r="P184" s="40">
        <f t="shared" si="18"/>
        <v>-24.988340780627595</v>
      </c>
      <c r="Q184" s="52"/>
      <c r="R184" s="55">
        <v>3.6801896889860403E-5</v>
      </c>
      <c r="S184" s="55">
        <f t="shared" si="19"/>
        <v>0</v>
      </c>
      <c r="V184" s="16"/>
      <c r="W184" s="16"/>
    </row>
    <row r="185" spans="1:23" outlineLevel="1">
      <c r="A185" t="s">
        <v>292</v>
      </c>
      <c r="B185" t="s">
        <v>293</v>
      </c>
      <c r="C185" s="3">
        <f>+payroll!G185</f>
        <v>6.0564833745037553E-5</v>
      </c>
      <c r="D185" s="3">
        <f>+IFR!T185</f>
        <v>7.0361805972911308E-5</v>
      </c>
      <c r="E185" s="3">
        <f>+claims!R185</f>
        <v>0</v>
      </c>
      <c r="F185" s="3">
        <f>+costs!L185</f>
        <v>0</v>
      </c>
      <c r="H185" s="3">
        <f t="shared" si="20"/>
        <v>1.6365829964743609E-5</v>
      </c>
      <c r="J185" s="16">
        <f t="shared" si="17"/>
        <v>846.3993365925586</v>
      </c>
      <c r="L185" s="6">
        <f>+J185/payroll!F185</f>
        <v>1.5607755707019969E-3</v>
      </c>
      <c r="O185" s="40">
        <v>857.51166967529969</v>
      </c>
      <c r="P185" s="40">
        <f t="shared" si="18"/>
        <v>-11.112333082741088</v>
      </c>
      <c r="Q185" s="52"/>
      <c r="R185" s="55">
        <v>1.6365829964743609E-5</v>
      </c>
      <c r="S185" s="55">
        <f t="shared" si="19"/>
        <v>0</v>
      </c>
      <c r="V185" s="16"/>
      <c r="W185" s="16"/>
    </row>
    <row r="186" spans="1:23" outlineLevel="1">
      <c r="A186" t="s">
        <v>294</v>
      </c>
      <c r="B186" t="s">
        <v>295</v>
      </c>
      <c r="C186" s="3">
        <f>+payroll!G186</f>
        <v>2.0113875427494074E-3</v>
      </c>
      <c r="D186" s="3">
        <f>+IFR!T186</f>
        <v>7.5260412717860844E-5</v>
      </c>
      <c r="E186" s="3">
        <f>+claims!R186</f>
        <v>0</v>
      </c>
      <c r="F186" s="3">
        <f>+costs!L186</f>
        <v>0</v>
      </c>
      <c r="H186" s="3">
        <f t="shared" si="20"/>
        <v>2.6083099443340854E-4</v>
      </c>
      <c r="J186" s="16">
        <f t="shared" si="17"/>
        <v>13489.519390510968</v>
      </c>
      <c r="L186" s="6">
        <f>+J186/payroll!F186</f>
        <v>7.4900789359445418E-4</v>
      </c>
      <c r="O186" s="40">
        <v>13666.622592407275</v>
      </c>
      <c r="P186" s="40">
        <f t="shared" si="18"/>
        <v>-177.10320189630693</v>
      </c>
      <c r="Q186" s="52"/>
      <c r="R186" s="55">
        <v>2.6083099443340854E-4</v>
      </c>
      <c r="S186" s="55">
        <f t="shared" si="19"/>
        <v>0</v>
      </c>
      <c r="V186" s="16"/>
      <c r="W186" s="16"/>
    </row>
    <row r="187" spans="1:23" outlineLevel="1">
      <c r="A187" t="s">
        <v>296</v>
      </c>
      <c r="B187" t="s">
        <v>297</v>
      </c>
      <c r="C187" s="3">
        <f>+payroll!G187</f>
        <v>1.8828787794542001E-3</v>
      </c>
      <c r="D187" s="3">
        <f>+IFR!T187</f>
        <v>4.3072113124683429E-3</v>
      </c>
      <c r="E187" s="3">
        <f>+claims!R187</f>
        <v>1.7148323976967105E-3</v>
      </c>
      <c r="F187" s="3">
        <f>+costs!L187</f>
        <v>2.3750972153784955E-3</v>
      </c>
      <c r="H187" s="3">
        <f t="shared" si="20"/>
        <v>2.4560444503719217E-3</v>
      </c>
      <c r="J187" s="16">
        <f t="shared" si="17"/>
        <v>127020.4076368208</v>
      </c>
      <c r="L187" s="6">
        <f>+J187/payroll!F187</f>
        <v>7.534194285786255E-3</v>
      </c>
      <c r="O187" s="40">
        <v>128688.05199444553</v>
      </c>
      <c r="P187" s="40">
        <f t="shared" si="18"/>
        <v>-1667.6443576247257</v>
      </c>
      <c r="Q187" s="52"/>
      <c r="R187" s="55">
        <v>2.4560444503719217E-3</v>
      </c>
      <c r="S187" s="55">
        <f t="shared" si="19"/>
        <v>0</v>
      </c>
      <c r="V187" s="16"/>
      <c r="W187" s="16"/>
    </row>
    <row r="188" spans="1:23" outlineLevel="1">
      <c r="A188" t="s">
        <v>298</v>
      </c>
      <c r="B188" t="s">
        <v>299</v>
      </c>
      <c r="C188" s="3">
        <f>+payroll!G188</f>
        <v>3.3659846788369246E-5</v>
      </c>
      <c r="D188" s="3">
        <f>+IFR!T188</f>
        <v>6.1455248254821269E-5</v>
      </c>
      <c r="E188" s="3">
        <f>+claims!R188</f>
        <v>0</v>
      </c>
      <c r="F188" s="3">
        <f>+costs!L188</f>
        <v>7.4438664348315348E-8</v>
      </c>
      <c r="H188" s="3">
        <f t="shared" si="20"/>
        <v>1.1934050079007804E-5</v>
      </c>
      <c r="J188" s="16">
        <f t="shared" si="17"/>
        <v>617.19888887363379</v>
      </c>
      <c r="L188" s="6">
        <f>+J188/payroll!F188</f>
        <v>2.0478525094736869E-3</v>
      </c>
      <c r="O188" s="40">
        <v>625.30206114107978</v>
      </c>
      <c r="P188" s="40">
        <f t="shared" si="18"/>
        <v>-8.1031722674459843</v>
      </c>
      <c r="Q188" s="52"/>
      <c r="R188" s="55">
        <v>1.1934050079007804E-5</v>
      </c>
      <c r="S188" s="55">
        <f t="shared" si="19"/>
        <v>0</v>
      </c>
      <c r="V188" s="16"/>
      <c r="W188" s="16"/>
    </row>
    <row r="189" spans="1:23" outlineLevel="1">
      <c r="A189" t="s">
        <v>300</v>
      </c>
      <c r="B189" t="s">
        <v>301</v>
      </c>
      <c r="C189" s="3">
        <f>+payroll!G189</f>
        <v>4.3010534882236413E-5</v>
      </c>
      <c r="D189" s="3">
        <f>+IFR!T189</f>
        <v>1.9594426979798085E-5</v>
      </c>
      <c r="E189" s="3">
        <f>+claims!R189</f>
        <v>0</v>
      </c>
      <c r="F189" s="3">
        <f>+costs!L189</f>
        <v>0</v>
      </c>
      <c r="H189" s="3">
        <f t="shared" si="20"/>
        <v>7.8256202327543131E-6</v>
      </c>
      <c r="J189" s="16">
        <f t="shared" si="17"/>
        <v>404.72128744448446</v>
      </c>
      <c r="L189" s="6">
        <f>+J189/payroll!F189</f>
        <v>1.0509132758237812E-3</v>
      </c>
      <c r="O189" s="40">
        <v>410.03485228004371</v>
      </c>
      <c r="P189" s="40">
        <f t="shared" si="18"/>
        <v>-5.313564835559248</v>
      </c>
      <c r="Q189" s="52"/>
      <c r="R189" s="55">
        <v>7.8256202327543131E-6</v>
      </c>
      <c r="S189" s="55">
        <f t="shared" si="19"/>
        <v>0</v>
      </c>
      <c r="V189" s="16"/>
      <c r="W189" s="16"/>
    </row>
    <row r="190" spans="1:23" outlineLevel="1">
      <c r="A190" t="s">
        <v>302</v>
      </c>
      <c r="B190" t="s">
        <v>303</v>
      </c>
      <c r="C190" s="3">
        <f>+payroll!G190</f>
        <v>5.6666581066959455E-4</v>
      </c>
      <c r="D190" s="3">
        <f>+IFR!T190</f>
        <v>7.8823035805096857E-5</v>
      </c>
      <c r="E190" s="3">
        <f>+claims!R190</f>
        <v>0</v>
      </c>
      <c r="F190" s="3">
        <f>+costs!L190</f>
        <v>0</v>
      </c>
      <c r="H190" s="3">
        <f t="shared" si="20"/>
        <v>8.0686105809336424E-5</v>
      </c>
      <c r="J190" s="16">
        <f t="shared" si="17"/>
        <v>4172.8813372972882</v>
      </c>
      <c r="L190" s="6">
        <f>+J190/payroll!F190</f>
        <v>8.2242196032087202E-4</v>
      </c>
      <c r="O190" s="40">
        <v>4227.6668803974044</v>
      </c>
      <c r="P190" s="40">
        <f t="shared" si="18"/>
        <v>-54.785543100116229</v>
      </c>
      <c r="Q190" s="52"/>
      <c r="R190" s="55">
        <v>8.0686105809336424E-5</v>
      </c>
      <c r="S190" s="55">
        <f t="shared" si="19"/>
        <v>0</v>
      </c>
      <c r="V190" s="16"/>
      <c r="W190" s="16"/>
    </row>
    <row r="191" spans="1:23" outlineLevel="1">
      <c r="A191" t="s">
        <v>304</v>
      </c>
      <c r="B191" t="s">
        <v>305</v>
      </c>
      <c r="C191" s="3">
        <f>+payroll!G191</f>
        <v>5.3268432792759844E-4</v>
      </c>
      <c r="D191" s="3">
        <f>+IFR!T191</f>
        <v>1.1916974226804473E-3</v>
      </c>
      <c r="E191" s="3">
        <f>+claims!R191</f>
        <v>1.9598084545105265E-4</v>
      </c>
      <c r="F191" s="3">
        <f>+costs!L191</f>
        <v>1.6526000781566947E-4</v>
      </c>
      <c r="H191" s="3">
        <f t="shared" si="20"/>
        <v>3.4410085033306532E-4</v>
      </c>
      <c r="J191" s="16">
        <f t="shared" si="17"/>
        <v>17796.025748175645</v>
      </c>
      <c r="L191" s="6">
        <f>+J191/payroll!F191</f>
        <v>3.7311162434947721E-3</v>
      </c>
      <c r="O191" s="40">
        <v>18029.668849148395</v>
      </c>
      <c r="P191" s="40">
        <f t="shared" si="18"/>
        <v>-233.64310097274938</v>
      </c>
      <c r="Q191" s="52"/>
      <c r="R191" s="55">
        <v>3.4410085033306532E-4</v>
      </c>
      <c r="S191" s="55">
        <f t="shared" si="19"/>
        <v>0</v>
      </c>
      <c r="V191" s="16"/>
      <c r="W191" s="16"/>
    </row>
    <row r="192" spans="1:23" outlineLevel="1">
      <c r="A192" t="s">
        <v>306</v>
      </c>
      <c r="B192" t="s">
        <v>307</v>
      </c>
      <c r="C192" s="3">
        <f>+payroll!G192</f>
        <v>4.995052097590093E-5</v>
      </c>
      <c r="D192" s="3">
        <f>+IFR!T192</f>
        <v>6.9916478087006818E-5</v>
      </c>
      <c r="E192" s="3">
        <f>+claims!R192</f>
        <v>0</v>
      </c>
      <c r="F192" s="3">
        <f>+costs!L192</f>
        <v>0</v>
      </c>
      <c r="H192" s="3">
        <f t="shared" si="20"/>
        <v>1.4983374882863469E-5</v>
      </c>
      <c r="J192" s="16">
        <f t="shared" si="17"/>
        <v>774.90225598661982</v>
      </c>
      <c r="L192" s="6">
        <f>+J192/payroll!F192</f>
        <v>1.7325771283543422E-3</v>
      </c>
      <c r="O192" s="40">
        <v>785.07590759858465</v>
      </c>
      <c r="P192" s="40">
        <f t="shared" si="18"/>
        <v>-10.173651611964829</v>
      </c>
      <c r="Q192" s="52"/>
      <c r="R192" s="55">
        <v>1.4983374882863469E-5</v>
      </c>
      <c r="S192" s="55">
        <f t="shared" si="19"/>
        <v>0</v>
      </c>
      <c r="V192" s="16"/>
      <c r="W192" s="16"/>
    </row>
    <row r="193" spans="1:23" outlineLevel="1">
      <c r="A193" t="s">
        <v>308</v>
      </c>
      <c r="B193" t="s">
        <v>309</v>
      </c>
      <c r="C193" s="3">
        <f>+payroll!G193</f>
        <v>5.6947870996556653E-5</v>
      </c>
      <c r="D193" s="3">
        <f>+IFR!T193</f>
        <v>2.6719673154270118E-5</v>
      </c>
      <c r="E193" s="3">
        <f>+claims!R193</f>
        <v>0</v>
      </c>
      <c r="F193" s="3">
        <f>+costs!L193</f>
        <v>0</v>
      </c>
      <c r="H193" s="3">
        <f t="shared" si="20"/>
        <v>1.0458443018853346E-5</v>
      </c>
      <c r="J193" s="16">
        <f t="shared" si="17"/>
        <v>540.88422353270039</v>
      </c>
      <c r="L193" s="6">
        <f>+J193/payroll!F193</f>
        <v>1.0607486691173165E-3</v>
      </c>
      <c r="O193" s="40">
        <v>547.98546450872971</v>
      </c>
      <c r="P193" s="40">
        <f t="shared" si="18"/>
        <v>-7.1012409760293167</v>
      </c>
      <c r="Q193" s="52"/>
      <c r="R193" s="55">
        <v>1.0458443018853346E-5</v>
      </c>
      <c r="S193" s="55">
        <f t="shared" si="19"/>
        <v>0</v>
      </c>
      <c r="V193" s="16"/>
      <c r="W193" s="16"/>
    </row>
    <row r="194" spans="1:23" outlineLevel="1">
      <c r="A194" t="s">
        <v>310</v>
      </c>
      <c r="B194" t="s">
        <v>311</v>
      </c>
      <c r="C194" s="3">
        <f>+payroll!G194</f>
        <v>9.1345211868788342E-5</v>
      </c>
      <c r="D194" s="3">
        <f>+IFR!T194</f>
        <v>9.9308118556703942E-5</v>
      </c>
      <c r="E194" s="3">
        <f>+claims!R194</f>
        <v>0</v>
      </c>
      <c r="F194" s="3">
        <f>+costs!L194</f>
        <v>0</v>
      </c>
      <c r="H194" s="3">
        <f t="shared" si="20"/>
        <v>2.3831666303186537E-5</v>
      </c>
      <c r="J194" s="16">
        <f t="shared" si="17"/>
        <v>1232.513510916727</v>
      </c>
      <c r="L194" s="6">
        <f>+J194/payroll!F194</f>
        <v>1.5069247825548924E-3</v>
      </c>
      <c r="O194" s="40">
        <v>1248.6951170099253</v>
      </c>
      <c r="P194" s="40">
        <f t="shared" si="18"/>
        <v>-16.181606093198297</v>
      </c>
      <c r="Q194" s="52"/>
      <c r="R194" s="55">
        <v>2.3831666303186537E-5</v>
      </c>
      <c r="S194" s="55">
        <f t="shared" si="19"/>
        <v>0</v>
      </c>
      <c r="V194" s="16"/>
      <c r="W194" s="16"/>
    </row>
    <row r="195" spans="1:23" outlineLevel="1">
      <c r="A195" t="s">
        <v>312</v>
      </c>
      <c r="B195" t="s">
        <v>313</v>
      </c>
      <c r="C195" s="3">
        <f>+payroll!G195</f>
        <v>7.4024766962478425E-5</v>
      </c>
      <c r="D195" s="3">
        <f>+IFR!T195</f>
        <v>8.4612298321855387E-5</v>
      </c>
      <c r="E195" s="3">
        <f>+claims!R195</f>
        <v>0</v>
      </c>
      <c r="F195" s="3">
        <f>+costs!L195</f>
        <v>0</v>
      </c>
      <c r="H195" s="3">
        <f t="shared" si="20"/>
        <v>1.9829633160541727E-5</v>
      </c>
      <c r="J195" s="16">
        <f t="shared" si="17"/>
        <v>1025.5384779209551</v>
      </c>
      <c r="L195" s="6">
        <f>+J195/payroll!F195</f>
        <v>1.5472503325516004E-3</v>
      </c>
      <c r="O195" s="40">
        <v>1039.0027195184302</v>
      </c>
      <c r="P195" s="40">
        <f t="shared" si="18"/>
        <v>-13.464241597475166</v>
      </c>
      <c r="Q195" s="52"/>
      <c r="R195" s="55">
        <v>1.9829633160541727E-5</v>
      </c>
      <c r="S195" s="55">
        <f t="shared" si="19"/>
        <v>0</v>
      </c>
      <c r="V195" s="16"/>
      <c r="W195" s="16"/>
    </row>
    <row r="196" spans="1:23" outlineLevel="1">
      <c r="A196" t="s">
        <v>314</v>
      </c>
      <c r="B196" t="s">
        <v>315</v>
      </c>
      <c r="C196" s="3">
        <f>+payroll!G196</f>
        <v>7.8532609478037876E-5</v>
      </c>
      <c r="D196" s="3">
        <f>+IFR!T196</f>
        <v>4.0970165503214184E-5</v>
      </c>
      <c r="E196" s="3">
        <f>+claims!R196</f>
        <v>0</v>
      </c>
      <c r="F196" s="3">
        <f>+costs!L196</f>
        <v>0</v>
      </c>
      <c r="H196" s="3">
        <f t="shared" si="20"/>
        <v>1.4937846872656507E-5</v>
      </c>
      <c r="J196" s="16">
        <f t="shared" si="17"/>
        <v>772.54766243905362</v>
      </c>
      <c r="L196" s="6">
        <f>+J196/payroll!F196</f>
        <v>1.0986539673218801E-3</v>
      </c>
      <c r="O196" s="40">
        <v>782.69040071419988</v>
      </c>
      <c r="P196" s="40">
        <f t="shared" si="18"/>
        <v>-10.142738275146257</v>
      </c>
      <c r="Q196" s="52"/>
      <c r="R196" s="55">
        <v>1.4937846872656507E-5</v>
      </c>
      <c r="S196" s="55">
        <f t="shared" si="19"/>
        <v>0</v>
      </c>
      <c r="V196" s="16"/>
      <c r="W196" s="16"/>
    </row>
    <row r="197" spans="1:23" outlineLevel="1">
      <c r="A197" t="s">
        <v>316</v>
      </c>
      <c r="B197" t="s">
        <v>317</v>
      </c>
      <c r="C197" s="3">
        <f>+payroll!G197</f>
        <v>7.1849489735107755E-5</v>
      </c>
      <c r="D197" s="3">
        <f>+IFR!T197</f>
        <v>1.104413157043165E-4</v>
      </c>
      <c r="E197" s="3">
        <f>+claims!R197</f>
        <v>0</v>
      </c>
      <c r="F197" s="3">
        <f>+costs!L197</f>
        <v>0</v>
      </c>
      <c r="H197" s="3">
        <f t="shared" si="20"/>
        <v>2.278635067992803E-5</v>
      </c>
      <c r="J197" s="16">
        <f t="shared" si="17"/>
        <v>1178.4524304850081</v>
      </c>
      <c r="L197" s="6">
        <f>+J197/payroll!F197</f>
        <v>1.8317830759712085E-3</v>
      </c>
      <c r="O197" s="40">
        <v>1193.9242714512766</v>
      </c>
      <c r="P197" s="40">
        <f t="shared" si="18"/>
        <v>-15.471840966268473</v>
      </c>
      <c r="Q197" s="52"/>
      <c r="R197" s="55">
        <v>2.278635067992803E-5</v>
      </c>
      <c r="S197" s="55">
        <f t="shared" si="19"/>
        <v>0</v>
      </c>
      <c r="V197" s="16"/>
      <c r="W197" s="16"/>
    </row>
    <row r="198" spans="1:23" outlineLevel="1">
      <c r="A198" t="s">
        <v>318</v>
      </c>
      <c r="B198" t="s">
        <v>319</v>
      </c>
      <c r="C198" s="3">
        <f>+payroll!G198</f>
        <v>7.035821581858595E-5</v>
      </c>
      <c r="D198" s="3">
        <f>+IFR!T198</f>
        <v>4.3196804932736693E-5</v>
      </c>
      <c r="E198" s="3">
        <f>+claims!R198</f>
        <v>0</v>
      </c>
      <c r="F198" s="3">
        <f>+costs!L198</f>
        <v>0</v>
      </c>
      <c r="H198" s="3">
        <f t="shared" si="20"/>
        <v>1.419437759391533E-5</v>
      </c>
      <c r="J198" s="16">
        <f t="shared" si="17"/>
        <v>734.09731157636588</v>
      </c>
      <c r="L198" s="6">
        <f>+J198/payroll!F198</f>
        <v>1.1652644299624754E-3</v>
      </c>
      <c r="O198" s="40">
        <v>743.73523718512399</v>
      </c>
      <c r="P198" s="40">
        <f t="shared" si="18"/>
        <v>-9.6379256087581098</v>
      </c>
      <c r="Q198" s="52"/>
      <c r="R198" s="55">
        <v>1.419437759391533E-5</v>
      </c>
      <c r="S198" s="55">
        <f t="shared" si="19"/>
        <v>0</v>
      </c>
      <c r="V198" s="16"/>
      <c r="W198" s="16"/>
    </row>
    <row r="199" spans="1:23" outlineLevel="1">
      <c r="A199" t="s">
        <v>320</v>
      </c>
      <c r="B199" t="s">
        <v>321</v>
      </c>
      <c r="C199" s="3">
        <f>+payroll!G199</f>
        <v>2.9571041226046077E-4</v>
      </c>
      <c r="D199" s="3">
        <f>+IFR!T199</f>
        <v>8.9065577180900407E-5</v>
      </c>
      <c r="E199" s="3">
        <f>+claims!R199</f>
        <v>0</v>
      </c>
      <c r="F199" s="3">
        <f>+costs!L199</f>
        <v>0</v>
      </c>
      <c r="H199" s="3">
        <f t="shared" si="20"/>
        <v>4.8096998680170145E-5</v>
      </c>
      <c r="J199" s="16">
        <f t="shared" si="17"/>
        <v>2487.4551344287379</v>
      </c>
      <c r="L199" s="6">
        <f>+J199/payroll!F199</f>
        <v>9.3945139023477364E-4</v>
      </c>
      <c r="O199" s="40">
        <v>2520.1128041445786</v>
      </c>
      <c r="P199" s="40">
        <f t="shared" si="18"/>
        <v>-32.657669715840711</v>
      </c>
      <c r="Q199" s="52"/>
      <c r="R199" s="55">
        <v>4.8096998680170145E-5</v>
      </c>
      <c r="S199" s="55">
        <f t="shared" si="19"/>
        <v>0</v>
      </c>
      <c r="V199" s="16"/>
      <c r="W199" s="16"/>
    </row>
    <row r="200" spans="1:23" outlineLevel="1">
      <c r="A200" t="s">
        <v>322</v>
      </c>
      <c r="B200" t="s">
        <v>323</v>
      </c>
      <c r="C200" s="3">
        <f>+payroll!G200</f>
        <v>2.9405260631095446E-4</v>
      </c>
      <c r="D200" s="3">
        <f>+IFR!T200</f>
        <v>5.477532996625374E-4</v>
      </c>
      <c r="E200" s="3">
        <f>+claims!R200</f>
        <v>4.8995211362763162E-5</v>
      </c>
      <c r="F200" s="3">
        <f>+costs!L200</f>
        <v>2.4791706382347474E-7</v>
      </c>
      <c r="H200" s="3">
        <f t="shared" si="20"/>
        <v>1.1272377018939505E-4</v>
      </c>
      <c r="J200" s="16">
        <f t="shared" si="17"/>
        <v>5829.7883157807028</v>
      </c>
      <c r="L200" s="6">
        <f>+J200/payroll!F200</f>
        <v>2.2141825630797572E-3</v>
      </c>
      <c r="O200" s="40">
        <v>5906.3273048442215</v>
      </c>
      <c r="P200" s="40">
        <f t="shared" si="18"/>
        <v>-76.538989063518784</v>
      </c>
      <c r="Q200" s="52"/>
      <c r="R200" s="55">
        <v>1.1272377018939505E-4</v>
      </c>
      <c r="S200" s="55">
        <f t="shared" si="19"/>
        <v>0</v>
      </c>
      <c r="V200" s="16"/>
      <c r="W200" s="16"/>
    </row>
    <row r="201" spans="1:23" outlineLevel="1">
      <c r="A201" t="s">
        <v>324</v>
      </c>
      <c r="B201" t="s">
        <v>325</v>
      </c>
      <c r="C201" s="3">
        <f>+payroll!G201</f>
        <v>1.8391178677093647E-4</v>
      </c>
      <c r="D201" s="3">
        <f>+IFR!T201</f>
        <v>8.416697043595087E-5</v>
      </c>
      <c r="E201" s="3">
        <f>+claims!R201</f>
        <v>0</v>
      </c>
      <c r="F201" s="3">
        <f>+costs!L201</f>
        <v>0</v>
      </c>
      <c r="H201" s="3">
        <f t="shared" si="20"/>
        <v>3.3509844650860919E-5</v>
      </c>
      <c r="J201" s="16">
        <f t="shared" ref="J201:J233" si="21">(+H201*$J$275)</f>
        <v>1733.0444189454047</v>
      </c>
      <c r="L201" s="6">
        <f>+J201/payroll!F201</f>
        <v>1.0524120311449531E-3</v>
      </c>
      <c r="O201" s="40">
        <v>1755.7974694239606</v>
      </c>
      <c r="P201" s="40">
        <f t="shared" si="18"/>
        <v>-22.753050478555906</v>
      </c>
      <c r="Q201" s="52"/>
      <c r="R201" s="55">
        <v>3.3509844650860919E-5</v>
      </c>
      <c r="S201" s="55">
        <f t="shared" si="19"/>
        <v>0</v>
      </c>
      <c r="V201" s="16"/>
      <c r="W201" s="16"/>
    </row>
    <row r="202" spans="1:23" outlineLevel="1">
      <c r="A202" t="s">
        <v>326</v>
      </c>
      <c r="B202" t="s">
        <v>327</v>
      </c>
      <c r="C202" s="3">
        <f>+payroll!G202</f>
        <v>1.5435833142853468E-4</v>
      </c>
      <c r="D202" s="3">
        <f>+IFR!T202</f>
        <v>3.148468153344829E-4</v>
      </c>
      <c r="E202" s="3">
        <f>+claims!R202</f>
        <v>1.9598084545105265E-4</v>
      </c>
      <c r="F202" s="3">
        <f>+costs!L202</f>
        <v>1.1698281205256953E-4</v>
      </c>
      <c r="H202" s="3">
        <f t="shared" si="20"/>
        <v>1.5823745739457679E-4</v>
      </c>
      <c r="J202" s="16">
        <f t="shared" si="21"/>
        <v>8183.6411139177608</v>
      </c>
      <c r="L202" s="6">
        <f>+J202/payroll!F202</f>
        <v>5.9210969777571953E-3</v>
      </c>
      <c r="O202" s="40">
        <v>8291.0837145388487</v>
      </c>
      <c r="P202" s="40">
        <f t="shared" si="18"/>
        <v>-107.44260062108788</v>
      </c>
      <c r="Q202" s="52"/>
      <c r="R202" s="55">
        <v>1.5823745739457679E-4</v>
      </c>
      <c r="S202" s="55">
        <f t="shared" si="19"/>
        <v>0</v>
      </c>
      <c r="V202" s="16"/>
      <c r="W202" s="16"/>
    </row>
    <row r="203" spans="1:23" outlineLevel="1">
      <c r="A203" t="s">
        <v>328</v>
      </c>
      <c r="B203" t="s">
        <v>329</v>
      </c>
      <c r="C203" s="3">
        <f>+payroll!G203</f>
        <v>6.5957802324167125E-5</v>
      </c>
      <c r="D203" s="3">
        <f>+IFR!T203</f>
        <v>3.5180902986455654E-5</v>
      </c>
      <c r="E203" s="3">
        <f>+claims!R203</f>
        <v>0</v>
      </c>
      <c r="F203" s="3">
        <f>+costs!L203</f>
        <v>0</v>
      </c>
      <c r="H203" s="3">
        <f t="shared" si="20"/>
        <v>1.2642338163827847E-5</v>
      </c>
      <c r="J203" s="16">
        <f t="shared" si="21"/>
        <v>653.8297573599599</v>
      </c>
      <c r="L203" s="6">
        <f>+J203/payroll!F203</f>
        <v>1.1070931908394989E-3</v>
      </c>
      <c r="O203" s="40">
        <v>662.41385440384636</v>
      </c>
      <c r="P203" s="40">
        <f t="shared" si="18"/>
        <v>-8.5840970438864588</v>
      </c>
      <c r="Q203" s="52"/>
      <c r="R203" s="55">
        <v>1.2642338163827847E-5</v>
      </c>
      <c r="S203" s="55">
        <f t="shared" si="19"/>
        <v>0</v>
      </c>
      <c r="V203" s="16"/>
      <c r="W203" s="16"/>
    </row>
    <row r="204" spans="1:23" outlineLevel="1">
      <c r="A204" t="s">
        <v>330</v>
      </c>
      <c r="B204" t="s">
        <v>331</v>
      </c>
      <c r="C204" s="3">
        <f>+payroll!G204</f>
        <v>9.3944910306728468E-5</v>
      </c>
      <c r="D204" s="3">
        <f>+IFR!T204</f>
        <v>9.5300167583563426E-5</v>
      </c>
      <c r="E204" s="3">
        <f>+claims!R204</f>
        <v>4.8995211362763162E-5</v>
      </c>
      <c r="F204" s="3">
        <f>+costs!L204</f>
        <v>7.0290070493781193E-6</v>
      </c>
      <c r="H204" s="3">
        <f t="shared" si="20"/>
        <v>3.5222320670327832E-5</v>
      </c>
      <c r="J204" s="16">
        <f t="shared" si="21"/>
        <v>1821.6093478203802</v>
      </c>
      <c r="L204" s="6">
        <f>+J204/payroll!F204</f>
        <v>2.1655472502807457E-3</v>
      </c>
      <c r="O204" s="40">
        <v>1845.52516266625</v>
      </c>
      <c r="P204" s="40">
        <f t="shared" si="18"/>
        <v>-23.915814845869818</v>
      </c>
      <c r="Q204" s="52"/>
      <c r="R204" s="55">
        <v>3.5222320670327832E-5</v>
      </c>
      <c r="S204" s="55">
        <f t="shared" si="19"/>
        <v>0</v>
      </c>
      <c r="V204" s="16"/>
      <c r="W204" s="16"/>
    </row>
    <row r="205" spans="1:23" outlineLevel="1">
      <c r="A205" t="s">
        <v>510</v>
      </c>
      <c r="B205" t="s">
        <v>508</v>
      </c>
      <c r="C205" s="3">
        <f>+payroll!G205</f>
        <v>2.3544870642184202E-5</v>
      </c>
      <c r="D205" s="3">
        <f>+IFR!T205</f>
        <v>2.6719673154270118E-5</v>
      </c>
      <c r="E205" s="3">
        <f>+claims!R205</f>
        <v>0</v>
      </c>
      <c r="F205" s="3">
        <f>+costs!L205</f>
        <v>0</v>
      </c>
      <c r="H205" s="3">
        <f>(C205*$C$3)+(D205*$D$3)+(E205*$E$3)+(F205*$F$3)</f>
        <v>6.2830679745567904E-6</v>
      </c>
      <c r="J205" s="16">
        <f t="shared" si="21"/>
        <v>324.94438576516956</v>
      </c>
      <c r="L205" s="6">
        <f>+J205/payroll!F205</f>
        <v>1.5413398364902586E-3</v>
      </c>
      <c r="O205" s="40">
        <v>329.21056378762171</v>
      </c>
      <c r="P205" s="40">
        <f t="shared" si="18"/>
        <v>-4.2661780224521522</v>
      </c>
      <c r="Q205" s="52"/>
      <c r="R205" s="55">
        <v>6.2830679745567904E-6</v>
      </c>
      <c r="S205" s="55">
        <f t="shared" si="19"/>
        <v>0</v>
      </c>
      <c r="V205" s="16"/>
      <c r="W205" s="16"/>
    </row>
    <row r="206" spans="1:23" outlineLevel="1">
      <c r="A206" t="s">
        <v>332</v>
      </c>
      <c r="B206" t="s">
        <v>333</v>
      </c>
      <c r="C206" s="3">
        <f>+payroll!G206</f>
        <v>1.1287977394575496E-4</v>
      </c>
      <c r="D206" s="3">
        <f>+IFR!T206</f>
        <v>1.1177729936203001E-4</v>
      </c>
      <c r="E206" s="3">
        <f>+claims!R206</f>
        <v>4.8995211362763162E-5</v>
      </c>
      <c r="F206" s="3">
        <f>+costs!L206</f>
        <v>2.8664241726780135E-5</v>
      </c>
      <c r="H206" s="3">
        <f t="shared" si="20"/>
        <v>5.2629960903955675E-5</v>
      </c>
      <c r="J206" s="16">
        <f t="shared" si="21"/>
        <v>2721.8884767814616</v>
      </c>
      <c r="L206" s="6">
        <f>+J206/payroll!F206</f>
        <v>2.6930218054903626E-3</v>
      </c>
      <c r="O206" s="40">
        <v>2757.6240097154036</v>
      </c>
      <c r="P206" s="40">
        <f t="shared" si="18"/>
        <v>-35.735532933942068</v>
      </c>
      <c r="Q206" s="52"/>
      <c r="R206" s="55">
        <v>5.2629960903955675E-5</v>
      </c>
      <c r="S206" s="55">
        <f t="shared" si="19"/>
        <v>0</v>
      </c>
      <c r="V206" s="16"/>
      <c r="W206" s="16"/>
    </row>
    <row r="207" spans="1:23" outlineLevel="1">
      <c r="A207" t="s">
        <v>334</v>
      </c>
      <c r="B207" t="s">
        <v>335</v>
      </c>
      <c r="C207" s="3">
        <f>+payroll!G207</f>
        <v>7.8753233508918036E-5</v>
      </c>
      <c r="D207" s="3">
        <f>+IFR!T207</f>
        <v>1.2246516862373806E-4</v>
      </c>
      <c r="E207" s="3">
        <f>+claims!R207</f>
        <v>0</v>
      </c>
      <c r="F207" s="3">
        <f>+costs!L207</f>
        <v>7.4438664348315348E-8</v>
      </c>
      <c r="H207" s="3">
        <f t="shared" si="20"/>
        <v>2.5196963465191001E-5</v>
      </c>
      <c r="J207" s="16">
        <f t="shared" si="21"/>
        <v>1303.1232272990751</v>
      </c>
      <c r="L207" s="6">
        <f>+J207/payroll!F207</f>
        <v>1.8480033978194687E-3</v>
      </c>
      <c r="O207" s="40">
        <v>1320.2318647040859</v>
      </c>
      <c r="P207" s="40">
        <f t="shared" si="18"/>
        <v>-17.108637405010768</v>
      </c>
      <c r="Q207" s="52"/>
      <c r="R207" s="55">
        <v>2.5196963465191001E-5</v>
      </c>
      <c r="S207" s="55">
        <f t="shared" si="19"/>
        <v>0</v>
      </c>
      <c r="V207" s="16"/>
      <c r="W207" s="16"/>
    </row>
    <row r="208" spans="1:23" outlineLevel="1">
      <c r="A208" t="s">
        <v>336</v>
      </c>
      <c r="B208" t="s">
        <v>337</v>
      </c>
      <c r="C208" s="3">
        <f>+payroll!G208</f>
        <v>7.110215696901748E-5</v>
      </c>
      <c r="D208" s="3">
        <f>+IFR!T208</f>
        <v>6.6799182885675295E-5</v>
      </c>
      <c r="E208" s="3">
        <f>+claims!R208</f>
        <v>0</v>
      </c>
      <c r="F208" s="3">
        <f>+costs!L208</f>
        <v>0</v>
      </c>
      <c r="H208" s="3">
        <f t="shared" si="20"/>
        <v>1.7237667481836599E-5</v>
      </c>
      <c r="J208" s="16">
        <f t="shared" si="21"/>
        <v>891.48856809952736</v>
      </c>
      <c r="L208" s="6">
        <f>+J208/payroll!F208</f>
        <v>1.4002922222982391E-3</v>
      </c>
      <c r="O208" s="40">
        <v>903.19287536902448</v>
      </c>
      <c r="P208" s="40">
        <f t="shared" si="18"/>
        <v>-11.704307269497122</v>
      </c>
      <c r="Q208" s="52"/>
      <c r="R208" s="55">
        <v>1.7237667481836599E-5</v>
      </c>
      <c r="S208" s="55">
        <f t="shared" si="19"/>
        <v>0</v>
      </c>
      <c r="V208" s="16"/>
      <c r="W208" s="16"/>
    </row>
    <row r="209" spans="1:23" outlineLevel="1">
      <c r="A209" t="s">
        <v>338</v>
      </c>
      <c r="B209" t="s">
        <v>339</v>
      </c>
      <c r="C209" s="3">
        <f>+payroll!G209</f>
        <v>1.5650570902930749E-5</v>
      </c>
      <c r="D209" s="3">
        <f>+IFR!T209</f>
        <v>1.8703771207989082E-5</v>
      </c>
      <c r="E209" s="3">
        <f>+claims!R209</f>
        <v>0</v>
      </c>
      <c r="F209" s="3">
        <f>+costs!L209</f>
        <v>0</v>
      </c>
      <c r="H209" s="3">
        <f t="shared" si="20"/>
        <v>4.2942927638649788E-6</v>
      </c>
      <c r="J209" s="16">
        <f t="shared" si="21"/>
        <v>222.0899614806969</v>
      </c>
      <c r="L209" s="6">
        <f>+J209/payroll!F209</f>
        <v>1.5848363304627798E-3</v>
      </c>
      <c r="O209" s="40">
        <v>225.00576909019014</v>
      </c>
      <c r="P209" s="40">
        <f t="shared" si="18"/>
        <v>-2.9158076094932426</v>
      </c>
      <c r="Q209" s="52"/>
      <c r="R209" s="55">
        <v>4.2942927638649788E-6</v>
      </c>
      <c r="S209" s="55">
        <f t="shared" si="19"/>
        <v>0</v>
      </c>
      <c r="V209" s="16"/>
      <c r="W209" s="16"/>
    </row>
    <row r="210" spans="1:23" outlineLevel="1">
      <c r="A210" t="s">
        <v>340</v>
      </c>
      <c r="B210" t="s">
        <v>341</v>
      </c>
      <c r="C210" s="3">
        <f>+payroll!G210</f>
        <v>1.9429233976927548E-4</v>
      </c>
      <c r="D210" s="3">
        <f>+IFR!T210</f>
        <v>2.7476730560307771E-4</v>
      </c>
      <c r="E210" s="3">
        <f>+claims!R210</f>
        <v>1.4698563408828947E-4</v>
      </c>
      <c r="F210" s="3">
        <f>+costs!L210</f>
        <v>2.8665421851946632E-5</v>
      </c>
      <c r="H210" s="3">
        <f t="shared" si="20"/>
        <v>9.7879553895955553E-5</v>
      </c>
      <c r="J210" s="16">
        <f t="shared" si="21"/>
        <v>5062.0829901070183</v>
      </c>
      <c r="L210" s="6">
        <f>+J210/payroll!F210</f>
        <v>2.9097739837962858E-3</v>
      </c>
      <c r="O210" s="40">
        <v>5128.5428156841563</v>
      </c>
      <c r="P210" s="40">
        <f t="shared" si="18"/>
        <v>-66.459825577137963</v>
      </c>
      <c r="Q210" s="52"/>
      <c r="R210" s="55">
        <v>9.7879553895955553E-5</v>
      </c>
      <c r="S210" s="55">
        <f t="shared" si="19"/>
        <v>0</v>
      </c>
      <c r="V210" s="16"/>
      <c r="W210" s="16"/>
    </row>
    <row r="211" spans="1:23" outlineLevel="1">
      <c r="A211" t="s">
        <v>342</v>
      </c>
      <c r="B211" t="s">
        <v>343</v>
      </c>
      <c r="C211" s="3">
        <f>+payroll!G211</f>
        <v>1.5510501773827333E-4</v>
      </c>
      <c r="D211" s="3">
        <f>+IFR!T211</f>
        <v>1.7412320338866028E-4</v>
      </c>
      <c r="E211" s="3">
        <f>+claims!R211</f>
        <v>0</v>
      </c>
      <c r="F211" s="3">
        <f>+costs!L211</f>
        <v>4.0342124922428472E-7</v>
      </c>
      <c r="H211" s="3">
        <f t="shared" si="20"/>
        <v>4.1395580390401272E-5</v>
      </c>
      <c r="J211" s="16">
        <f t="shared" si="21"/>
        <v>2140.8747283687467</v>
      </c>
      <c r="L211" s="6">
        <f>+J211/payroll!F211</f>
        <v>1.5415268083912746E-3</v>
      </c>
      <c r="O211" s="40">
        <v>2168.9821618715073</v>
      </c>
      <c r="P211" s="40">
        <f t="shared" si="18"/>
        <v>-28.107433502760614</v>
      </c>
      <c r="Q211" s="52"/>
      <c r="R211" s="55">
        <v>4.1395580390401272E-5</v>
      </c>
      <c r="S211" s="55">
        <f t="shared" si="19"/>
        <v>0</v>
      </c>
      <c r="V211" s="16"/>
      <c r="W211" s="16"/>
    </row>
    <row r="212" spans="1:23" outlineLevel="1">
      <c r="A212" t="s">
        <v>344</v>
      </c>
      <c r="B212" t="s">
        <v>345</v>
      </c>
      <c r="C212" s="3">
        <f>+payroll!G212</f>
        <v>5.3960879683517136E-5</v>
      </c>
      <c r="D212" s="3">
        <f>+IFR!T212</f>
        <v>5.6111313623967249E-5</v>
      </c>
      <c r="E212" s="3">
        <f>+claims!R212</f>
        <v>4.8995211362763162E-5</v>
      </c>
      <c r="F212" s="3">
        <f>+costs!L212</f>
        <v>0</v>
      </c>
      <c r="H212" s="3">
        <f t="shared" si="20"/>
        <v>2.1108305867850021E-5</v>
      </c>
      <c r="J212" s="16">
        <f t="shared" si="21"/>
        <v>1091.6681965796633</v>
      </c>
      <c r="L212" s="6">
        <f>+J212/payroll!F212</f>
        <v>2.2594217814812015E-3</v>
      </c>
      <c r="O212" s="40">
        <v>1106.00065183071</v>
      </c>
      <c r="P212" s="40">
        <f t="shared" si="18"/>
        <v>-14.332455251046667</v>
      </c>
      <c r="Q212" s="52"/>
      <c r="R212" s="55">
        <v>2.1108305867850021E-5</v>
      </c>
      <c r="S212" s="55">
        <f t="shared" si="19"/>
        <v>0</v>
      </c>
      <c r="V212" s="16"/>
      <c r="W212" s="16"/>
    </row>
    <row r="213" spans="1:23" outlineLevel="1">
      <c r="A213" t="s">
        <v>346</v>
      </c>
      <c r="B213" t="s">
        <v>347</v>
      </c>
      <c r="C213" s="3">
        <f>+payroll!G213</f>
        <v>6.6502057593504445E-4</v>
      </c>
      <c r="D213" s="3">
        <f>+IFR!T213</f>
        <v>8.3187249086960971E-4</v>
      </c>
      <c r="E213" s="3">
        <f>+claims!R213</f>
        <v>9.2833032055761777E-4</v>
      </c>
      <c r="F213" s="3">
        <f>+costs!L213</f>
        <v>2.2075475831821029E-4</v>
      </c>
      <c r="H213" s="3">
        <f t="shared" si="20"/>
        <v>4.5881403642515064E-4</v>
      </c>
      <c r="J213" s="16">
        <f t="shared" si="21"/>
        <v>23728.701623210673</v>
      </c>
      <c r="L213" s="6">
        <f>+J213/payroll!F213</f>
        <v>3.9849655068022538E-3</v>
      </c>
      <c r="O213" s="40">
        <v>24040.234518687204</v>
      </c>
      <c r="P213" s="40">
        <f t="shared" si="18"/>
        <v>-311.53289547653185</v>
      </c>
      <c r="Q213" s="52"/>
      <c r="R213" s="55">
        <v>4.5881403642515064E-4</v>
      </c>
      <c r="S213" s="55">
        <f t="shared" si="19"/>
        <v>0</v>
      </c>
      <c r="V213" s="16"/>
      <c r="W213" s="16"/>
    </row>
    <row r="214" spans="1:23" outlineLevel="1">
      <c r="A214" t="s">
        <v>489</v>
      </c>
      <c r="B214" t="s">
        <v>351</v>
      </c>
      <c r="C214" s="3">
        <f>+payroll!G214</f>
        <v>9.6650067311752707E-5</v>
      </c>
      <c r="D214" s="3">
        <f>+IFR!T214</f>
        <v>1.1578525033517052E-4</v>
      </c>
      <c r="E214" s="3">
        <f>+claims!R214</f>
        <v>0</v>
      </c>
      <c r="F214" s="3">
        <f>+costs!L214</f>
        <v>0</v>
      </c>
      <c r="H214" s="3">
        <f>(C214*$C$3)+(D214*$D$3)+(E214*$E$3)+(F214*$F$3)</f>
        <v>2.6554414705865402E-5</v>
      </c>
      <c r="J214" s="16">
        <f t="shared" si="21"/>
        <v>1373.3271724725676</v>
      </c>
      <c r="L214" s="6">
        <f>+J214/payroll!F214</f>
        <v>1.5869291078697706E-3</v>
      </c>
      <c r="O214" s="40">
        <v>1391.3575138401914</v>
      </c>
      <c r="P214" s="40">
        <f>+J214-O214</f>
        <v>-18.030341367623805</v>
      </c>
      <c r="Q214" s="52"/>
      <c r="R214" s="55">
        <v>2.6554414705865402E-5</v>
      </c>
      <c r="S214" s="55">
        <f>+H214-R214</f>
        <v>0</v>
      </c>
      <c r="V214" s="16"/>
      <c r="W214" s="16"/>
    </row>
    <row r="215" spans="1:23" outlineLevel="1">
      <c r="A215" t="s">
        <v>490</v>
      </c>
      <c r="B215" t="s">
        <v>352</v>
      </c>
      <c r="C215" s="3">
        <f>+payroll!G215</f>
        <v>5.3012796812449938E-5</v>
      </c>
      <c r="D215" s="3">
        <f>+IFR!T215</f>
        <v>5.3439346308540236E-5</v>
      </c>
      <c r="E215" s="3">
        <f>+claims!R215</f>
        <v>0</v>
      </c>
      <c r="F215" s="3">
        <f>+costs!L215</f>
        <v>0</v>
      </c>
      <c r="H215" s="3">
        <f>(C215*$C$3)+(D215*$D$3)+(E215*$E$3)+(F215*$F$3)</f>
        <v>1.3306517890123772E-5</v>
      </c>
      <c r="J215" s="16">
        <f t="shared" si="21"/>
        <v>688.17945309345737</v>
      </c>
      <c r="L215" s="6">
        <f>+J215/payroll!F215</f>
        <v>1.4497952038388909E-3</v>
      </c>
      <c r="O215" s="40">
        <v>697.21452551477978</v>
      </c>
      <c r="P215" s="40">
        <f>+J215-O215</f>
        <v>-9.0350724213224112</v>
      </c>
      <c r="Q215" s="52"/>
      <c r="R215" s="55">
        <v>1.3306517890123772E-5</v>
      </c>
      <c r="S215" s="55">
        <f>+H215-R215</f>
        <v>0</v>
      </c>
      <c r="V215" s="16"/>
      <c r="W215" s="16"/>
    </row>
    <row r="216" spans="1:23" outlineLevel="1">
      <c r="A216" t="s">
        <v>491</v>
      </c>
      <c r="B216" t="s">
        <v>348</v>
      </c>
      <c r="C216" s="3">
        <f>+payroll!G216</f>
        <v>2.7503906150704094E-5</v>
      </c>
      <c r="D216" s="3">
        <f>+IFR!T216</f>
        <v>2.9391640469697131E-5</v>
      </c>
      <c r="E216" s="3">
        <f>+claims!R216</f>
        <v>0</v>
      </c>
      <c r="F216" s="3">
        <f>+costs!L216</f>
        <v>0</v>
      </c>
      <c r="H216" s="3">
        <f>(C216*$C$3)+(D216*$D$3)+(E216*$E$3)+(F216*$F$3)</f>
        <v>7.1119433275501528E-6</v>
      </c>
      <c r="J216" s="16">
        <f t="shared" si="21"/>
        <v>367.81172279621853</v>
      </c>
      <c r="L216" s="6">
        <f>+J216/payroll!F216</f>
        <v>1.4935400171116216E-3</v>
      </c>
      <c r="O216" s="40">
        <v>372.64070386785176</v>
      </c>
      <c r="P216" s="40">
        <f>+J216-O216</f>
        <v>-4.8289810716332227</v>
      </c>
      <c r="Q216" s="52"/>
      <c r="R216" s="55">
        <v>7.1119433275501528E-6</v>
      </c>
      <c r="S216" s="55">
        <f>+H216-R216</f>
        <v>0</v>
      </c>
      <c r="V216" s="16"/>
      <c r="W216" s="16"/>
    </row>
    <row r="217" spans="1:23" outlineLevel="1">
      <c r="A217" t="s">
        <v>350</v>
      </c>
      <c r="B217" t="s">
        <v>349</v>
      </c>
      <c r="C217" s="3">
        <f>+payroll!G217</f>
        <v>3.1606673550823851E-4</v>
      </c>
      <c r="D217" s="3">
        <f>+IFR!T217</f>
        <v>3.3889452117332602E-4</v>
      </c>
      <c r="E217" s="3">
        <f>+claims!R217</f>
        <v>9.7990422725526325E-5</v>
      </c>
      <c r="F217" s="3">
        <f>+costs!L217</f>
        <v>6.1398943944186387E-4</v>
      </c>
      <c r="H217" s="3">
        <f t="shared" si="20"/>
        <v>4.6496238415914284E-4</v>
      </c>
      <c r="J217" s="16">
        <f t="shared" si="21"/>
        <v>24046.678618841328</v>
      </c>
      <c r="L217" s="6">
        <f>+J217/payroll!F217</f>
        <v>8.4969288610318959E-3</v>
      </c>
      <c r="O217" s="40">
        <v>24362.38621783585</v>
      </c>
      <c r="P217" s="40">
        <f t="shared" si="18"/>
        <v>-315.70759899452241</v>
      </c>
      <c r="Q217" s="52"/>
      <c r="R217" s="55">
        <v>4.6496238415914284E-4</v>
      </c>
      <c r="S217" s="55">
        <f t="shared" si="19"/>
        <v>0</v>
      </c>
      <c r="V217" s="16"/>
      <c r="W217" s="16"/>
    </row>
    <row r="218" spans="1:23" outlineLevel="1">
      <c r="A218" t="s">
        <v>353</v>
      </c>
      <c r="B218" t="s">
        <v>354</v>
      </c>
      <c r="C218" s="3">
        <f>+payroll!G218</f>
        <v>1.832831140184681E-4</v>
      </c>
      <c r="D218" s="3">
        <f>+IFR!T218</f>
        <v>2.0841345060330693E-4</v>
      </c>
      <c r="E218" s="3">
        <f>+claims!R218</f>
        <v>4.8995211362763162E-5</v>
      </c>
      <c r="F218" s="3">
        <f>+costs!L218</f>
        <v>6.8335964775778963E-5</v>
      </c>
      <c r="H218" s="3">
        <f t="shared" si="20"/>
        <v>9.731293114760373E-5</v>
      </c>
      <c r="J218" s="16">
        <f t="shared" si="21"/>
        <v>5032.7786945511925</v>
      </c>
      <c r="L218" s="6">
        <f>+J218/payroll!F218</f>
        <v>3.0666983012135151E-3</v>
      </c>
      <c r="O218" s="40">
        <v>5098.8537855486911</v>
      </c>
      <c r="P218" s="40">
        <f t="shared" si="18"/>
        <v>-66.075090997498592</v>
      </c>
      <c r="Q218" s="52"/>
      <c r="R218" s="55">
        <v>9.731293114760373E-5</v>
      </c>
      <c r="S218" s="55">
        <f t="shared" si="19"/>
        <v>0</v>
      </c>
      <c r="V218" s="16"/>
      <c r="W218" s="16"/>
    </row>
    <row r="219" spans="1:23" outlineLevel="1">
      <c r="A219" t="s">
        <v>355</v>
      </c>
      <c r="B219" t="s">
        <v>356</v>
      </c>
      <c r="C219" s="3">
        <f>+payroll!G219</f>
        <v>3.2945180636255151E-5</v>
      </c>
      <c r="D219" s="3">
        <f>+IFR!T219</f>
        <v>3.7407542415978164E-5</v>
      </c>
      <c r="E219" s="3">
        <f>+claims!R219</f>
        <v>0</v>
      </c>
      <c r="F219" s="3">
        <f>+costs!L219</f>
        <v>0</v>
      </c>
      <c r="H219" s="3">
        <f t="shared" si="20"/>
        <v>8.7940903815291643E-6</v>
      </c>
      <c r="J219" s="16">
        <f t="shared" si="21"/>
        <v>454.80811427811346</v>
      </c>
      <c r="L219" s="6">
        <f>+J219/payroll!F219</f>
        <v>1.5417785002082057E-3</v>
      </c>
      <c r="O219" s="40">
        <v>460.77926647081028</v>
      </c>
      <c r="P219" s="40">
        <f t="shared" si="18"/>
        <v>-5.9711521926968203</v>
      </c>
      <c r="Q219" s="52"/>
      <c r="R219" s="55">
        <v>8.7940903815291643E-6</v>
      </c>
      <c r="S219" s="55">
        <f t="shared" si="19"/>
        <v>0</v>
      </c>
      <c r="V219" s="16"/>
      <c r="W219" s="16"/>
    </row>
    <row r="220" spans="1:23" outlineLevel="1">
      <c r="A220" t="s">
        <v>357</v>
      </c>
      <c r="B220" t="s">
        <v>358</v>
      </c>
      <c r="C220" s="3">
        <f>+payroll!G220</f>
        <v>3.9969489543399019E-5</v>
      </c>
      <c r="D220" s="3">
        <f>+IFR!T220</f>
        <v>3.7407542415978164E-5</v>
      </c>
      <c r="E220" s="3">
        <f>+claims!R220</f>
        <v>0</v>
      </c>
      <c r="F220" s="3">
        <f>+costs!L220</f>
        <v>2.549839256570397E-4</v>
      </c>
      <c r="H220" s="3">
        <f t="shared" si="20"/>
        <v>1.6266248438914598E-4</v>
      </c>
      <c r="J220" s="16">
        <f t="shared" si="21"/>
        <v>8412.4923191836097</v>
      </c>
      <c r="L220" s="6">
        <f>+J220/payroll!F220</f>
        <v>2.3506163510355338E-2</v>
      </c>
      <c r="O220" s="40">
        <v>8522.9394954339023</v>
      </c>
      <c r="P220" s="40">
        <f t="shared" si="18"/>
        <v>-110.44717625029261</v>
      </c>
      <c r="Q220" s="52"/>
      <c r="R220" s="55">
        <v>1.6266248438914598E-4</v>
      </c>
      <c r="S220" s="55">
        <f t="shared" si="19"/>
        <v>0</v>
      </c>
      <c r="V220" s="16"/>
      <c r="W220" s="16"/>
    </row>
    <row r="221" spans="1:23" outlineLevel="1">
      <c r="A221" t="s">
        <v>359</v>
      </c>
      <c r="B221" t="s">
        <v>360</v>
      </c>
      <c r="C221" s="3">
        <f>+payroll!G221</f>
        <v>3.3711009499510955E-4</v>
      </c>
      <c r="D221" s="3">
        <f>+IFR!T221</f>
        <v>3.2108140573714595E-4</v>
      </c>
      <c r="E221" s="3">
        <f>+claims!R221</f>
        <v>1.4698563408828947E-4</v>
      </c>
      <c r="F221" s="3">
        <f>+costs!L221</f>
        <v>4.5291760506323573E-4</v>
      </c>
      <c r="H221" s="3">
        <f t="shared" si="20"/>
        <v>3.7607234574271676E-4</v>
      </c>
      <c r="J221" s="16">
        <f t="shared" si="21"/>
        <v>19449.510634850929</v>
      </c>
      <c r="L221" s="6">
        <f>+J221/payroll!F221</f>
        <v>6.4435113016469226E-3</v>
      </c>
      <c r="O221" s="40">
        <v>19704.862253320851</v>
      </c>
      <c r="P221" s="40">
        <f t="shared" si="18"/>
        <v>-255.35161846992196</v>
      </c>
      <c r="Q221" s="52"/>
      <c r="R221" s="55">
        <v>3.7607234574271676E-4</v>
      </c>
      <c r="S221" s="55">
        <f t="shared" si="19"/>
        <v>0</v>
      </c>
      <c r="V221" s="16"/>
      <c r="W221" s="16"/>
    </row>
    <row r="222" spans="1:23" outlineLevel="1">
      <c r="A222" t="s">
        <v>361</v>
      </c>
      <c r="B222" t="s">
        <v>362</v>
      </c>
      <c r="C222" s="3">
        <f>+payroll!G222</f>
        <v>4.8709100112556311E-5</v>
      </c>
      <c r="D222" s="3">
        <f>+IFR!T222</f>
        <v>4.4532788590450203E-5</v>
      </c>
      <c r="E222" s="3">
        <f>+claims!R222</f>
        <v>0</v>
      </c>
      <c r="F222" s="3">
        <f>+costs!L222</f>
        <v>0</v>
      </c>
      <c r="H222" s="3">
        <f t="shared" si="20"/>
        <v>1.1655236087875814E-5</v>
      </c>
      <c r="J222" s="16">
        <f t="shared" si="21"/>
        <v>602.77933437287084</v>
      </c>
      <c r="L222" s="6">
        <f>+J222/payroll!F222</f>
        <v>1.3820823549376825E-3</v>
      </c>
      <c r="O222" s="40">
        <v>610.69319305559418</v>
      </c>
      <c r="P222" s="40">
        <f t="shared" si="18"/>
        <v>-7.9138586827233439</v>
      </c>
      <c r="Q222" s="52"/>
      <c r="R222" s="55">
        <v>1.1655236087875814E-5</v>
      </c>
      <c r="S222" s="55">
        <f t="shared" si="19"/>
        <v>0</v>
      </c>
      <c r="V222" s="16"/>
      <c r="W222" s="16"/>
    </row>
    <row r="223" spans="1:23" outlineLevel="1">
      <c r="A223" t="s">
        <v>363</v>
      </c>
      <c r="B223" t="s">
        <v>364</v>
      </c>
      <c r="C223" s="3">
        <f>+payroll!G223</f>
        <v>7.586618233755053E-5</v>
      </c>
      <c r="D223" s="3">
        <f>+IFR!T223</f>
        <v>8.728426563728238E-5</v>
      </c>
      <c r="E223" s="3">
        <f>+claims!R223</f>
        <v>0</v>
      </c>
      <c r="F223" s="3">
        <f>+costs!L223</f>
        <v>0</v>
      </c>
      <c r="H223" s="3">
        <f t="shared" si="20"/>
        <v>2.0393805996854114E-5</v>
      </c>
      <c r="J223" s="16">
        <f t="shared" si="21"/>
        <v>1054.7160702219287</v>
      </c>
      <c r="L223" s="6">
        <f>+J223/payroll!F223</f>
        <v>1.5526479944853284E-3</v>
      </c>
      <c r="O223" s="40">
        <v>1068.5633829185688</v>
      </c>
      <c r="P223" s="40">
        <f t="shared" si="18"/>
        <v>-13.847312696640074</v>
      </c>
      <c r="Q223" s="52"/>
      <c r="R223" s="55">
        <v>2.0393805996854114E-5</v>
      </c>
      <c r="S223" s="55">
        <f t="shared" si="19"/>
        <v>0</v>
      </c>
      <c r="V223" s="16"/>
      <c r="W223" s="16"/>
    </row>
    <row r="224" spans="1:23" outlineLevel="1">
      <c r="A224" t="s">
        <v>365</v>
      </c>
      <c r="B224" t="s">
        <v>366</v>
      </c>
      <c r="C224" s="3">
        <f>+payroll!G224</f>
        <v>1.069615635829002E-4</v>
      </c>
      <c r="D224" s="3">
        <f>+IFR!T224</f>
        <v>1.1756656187878852E-4</v>
      </c>
      <c r="E224" s="3">
        <f>+claims!R224</f>
        <v>0</v>
      </c>
      <c r="F224" s="3">
        <f>+costs!L224</f>
        <v>7.8499202709657015E-6</v>
      </c>
      <c r="H224" s="3">
        <f t="shared" si="20"/>
        <v>3.2775967845290508E-5</v>
      </c>
      <c r="J224" s="16">
        <f t="shared" si="21"/>
        <v>1695.0901665357444</v>
      </c>
      <c r="L224" s="6">
        <f>+J224/payroll!F224</f>
        <v>1.7699081762904804E-3</v>
      </c>
      <c r="O224" s="40">
        <v>1717.3449175988253</v>
      </c>
      <c r="P224" s="40">
        <f t="shared" si="18"/>
        <v>-22.254751063080903</v>
      </c>
      <c r="Q224" s="52"/>
      <c r="R224" s="55">
        <v>3.2775967845290508E-5</v>
      </c>
      <c r="S224" s="55">
        <f t="shared" si="19"/>
        <v>0</v>
      </c>
      <c r="V224" s="16"/>
      <c r="W224" s="16"/>
    </row>
    <row r="225" spans="1:23" outlineLevel="1">
      <c r="A225" t="s">
        <v>367</v>
      </c>
      <c r="B225" t="s">
        <v>368</v>
      </c>
      <c r="C225" s="3">
        <f>+payroll!G225</f>
        <v>9.6063606874694342E-5</v>
      </c>
      <c r="D225" s="3">
        <f>+IFR!T225</f>
        <v>9.0846888724518406E-5</v>
      </c>
      <c r="E225" s="3">
        <f>+claims!R225</f>
        <v>0</v>
      </c>
      <c r="F225" s="3">
        <f>+costs!L225</f>
        <v>0</v>
      </c>
      <c r="H225" s="3">
        <f t="shared" si="20"/>
        <v>2.3363811949901594E-5</v>
      </c>
      <c r="J225" s="16">
        <f t="shared" si="21"/>
        <v>1208.3172669684891</v>
      </c>
      <c r="L225" s="6">
        <f>+J225/payroll!F225</f>
        <v>1.4047782246084379E-3</v>
      </c>
      <c r="O225" s="40">
        <v>1224.1812018272244</v>
      </c>
      <c r="P225" s="40">
        <f t="shared" si="18"/>
        <v>-15.86393485873532</v>
      </c>
      <c r="Q225" s="52"/>
      <c r="R225" s="55">
        <v>2.3363811949901594E-5</v>
      </c>
      <c r="S225" s="55">
        <f>+H225-R225</f>
        <v>0</v>
      </c>
      <c r="V225" s="16"/>
      <c r="W225" s="16"/>
    </row>
    <row r="226" spans="1:23" outlineLevel="1">
      <c r="A226" t="s">
        <v>369</v>
      </c>
      <c r="B226" t="s">
        <v>370</v>
      </c>
      <c r="C226" s="3">
        <f>+payroll!G226</f>
        <v>3.920921722656334E-5</v>
      </c>
      <c r="D226" s="3">
        <f>+IFR!T226</f>
        <v>4.943139533539972E-5</v>
      </c>
      <c r="E226" s="3">
        <f>+claims!R226</f>
        <v>0</v>
      </c>
      <c r="F226" s="3">
        <f>+costs!L226</f>
        <v>0</v>
      </c>
      <c r="H226" s="3">
        <f t="shared" si="20"/>
        <v>1.1080076570245382E-5</v>
      </c>
      <c r="J226" s="16">
        <f t="shared" si="21"/>
        <v>573.03353869944499</v>
      </c>
      <c r="L226" s="6">
        <f>+J226/payroll!F226</f>
        <v>1.6322156704044891E-3</v>
      </c>
      <c r="O226" s="40">
        <v>580.55686637033534</v>
      </c>
      <c r="P226" s="40">
        <f t="shared" si="18"/>
        <v>-7.5233276708903531</v>
      </c>
      <c r="Q226" s="52"/>
      <c r="R226" s="55">
        <v>1.1080076570245382E-5</v>
      </c>
      <c r="S226" s="55">
        <f t="shared" si="19"/>
        <v>0</v>
      </c>
      <c r="V226" s="16"/>
      <c r="W226" s="16"/>
    </row>
    <row r="227" spans="1:23" outlineLevel="1">
      <c r="A227" t="s">
        <v>371</v>
      </c>
      <c r="B227" t="s">
        <v>372</v>
      </c>
      <c r="C227" s="3">
        <f>+payroll!G227</f>
        <v>6.7216647633898949E-4</v>
      </c>
      <c r="D227" s="3">
        <f>+IFR!T227</f>
        <v>9.1292216610422915E-4</v>
      </c>
      <c r="E227" s="3">
        <f>+claims!R227</f>
        <v>8.3291859316697386E-4</v>
      </c>
      <c r="F227" s="3">
        <f>+costs!L227</f>
        <v>6.3295722812754525E-4</v>
      </c>
      <c r="H227" s="3">
        <f t="shared" si="20"/>
        <v>7.0284820615697555E-4</v>
      </c>
      <c r="J227" s="16">
        <f t="shared" si="21"/>
        <v>36349.531719325401</v>
      </c>
      <c r="L227" s="6">
        <f>+J227/payroll!F227</f>
        <v>6.0395926182193358E-3</v>
      </c>
      <c r="O227" s="40">
        <v>36826.762839913164</v>
      </c>
      <c r="P227" s="40">
        <f t="shared" si="18"/>
        <v>-477.23112058776314</v>
      </c>
      <c r="Q227" s="52"/>
      <c r="R227" s="55">
        <v>7.0284820615697555E-4</v>
      </c>
      <c r="S227" s="55">
        <f t="shared" si="19"/>
        <v>0</v>
      </c>
      <c r="V227" s="16"/>
      <c r="W227" s="16"/>
    </row>
    <row r="228" spans="1:23" outlineLevel="1">
      <c r="A228" t="s">
        <v>373</v>
      </c>
      <c r="B228" t="s">
        <v>374</v>
      </c>
      <c r="C228" s="3">
        <f>+payroll!G228</f>
        <v>1.1184671826823983E-4</v>
      </c>
      <c r="D228" s="3">
        <f>+IFR!T228</f>
        <v>1.1934787342240652E-4</v>
      </c>
      <c r="E228" s="3">
        <f>+claims!R228</f>
        <v>4.8995211362763162E-5</v>
      </c>
      <c r="F228" s="3">
        <f>+costs!L228</f>
        <v>3.4303515224318791E-6</v>
      </c>
      <c r="H228" s="3">
        <f t="shared" si="20"/>
        <v>3.8306816579204397E-5</v>
      </c>
      <c r="J228" s="16">
        <f t="shared" si="21"/>
        <v>1981.1316755373225</v>
      </c>
      <c r="L228" s="6">
        <f>+J228/payroll!F228</f>
        <v>1.9782253822022717E-3</v>
      </c>
      <c r="O228" s="40">
        <v>2007.1418507673361</v>
      </c>
      <c r="P228" s="40">
        <f t="shared" si="18"/>
        <v>-26.010175230013601</v>
      </c>
      <c r="Q228" s="52"/>
      <c r="R228" s="55">
        <v>3.8306816579204397E-5</v>
      </c>
      <c r="S228" s="55">
        <f t="shared" si="19"/>
        <v>0</v>
      </c>
      <c r="V228" s="16"/>
      <c r="W228" s="16"/>
    </row>
    <row r="229" spans="1:23" outlineLevel="1">
      <c r="A229" t="s">
        <v>375</v>
      </c>
      <c r="B229" t="s">
        <v>376</v>
      </c>
      <c r="C229" s="3">
        <f>+payroll!G229</f>
        <v>5.1185043016395024E-5</v>
      </c>
      <c r="D229" s="3">
        <f>+IFR!T229</f>
        <v>4.9876723221304223E-5</v>
      </c>
      <c r="E229" s="3">
        <f>+claims!R229</f>
        <v>0</v>
      </c>
      <c r="F229" s="3">
        <f>+costs!L229</f>
        <v>0</v>
      </c>
      <c r="H229" s="3">
        <f t="shared" si="20"/>
        <v>1.2632720779712405E-5</v>
      </c>
      <c r="J229" s="16">
        <f t="shared" si="21"/>
        <v>653.33237057587371</v>
      </c>
      <c r="L229" s="6">
        <f>+J229/payroll!F229</f>
        <v>1.4255313674930703E-3</v>
      </c>
      <c r="O229" s="40">
        <v>661.90993745441529</v>
      </c>
      <c r="P229" s="40">
        <f t="shared" si="18"/>
        <v>-8.5775668785415746</v>
      </c>
      <c r="Q229" s="52"/>
      <c r="R229" s="55">
        <v>1.2632720779712405E-5</v>
      </c>
      <c r="S229" s="55">
        <f t="shared" si="19"/>
        <v>0</v>
      </c>
      <c r="V229" s="16"/>
      <c r="W229" s="16"/>
    </row>
    <row r="230" spans="1:23" outlineLevel="1">
      <c r="A230" t="s">
        <v>377</v>
      </c>
      <c r="B230" t="s">
        <v>378</v>
      </c>
      <c r="C230" s="3">
        <f>+payroll!G230</f>
        <v>5.6948369101133939E-5</v>
      </c>
      <c r="D230" s="3">
        <f>+IFR!T230</f>
        <v>7.7041724261478844E-5</v>
      </c>
      <c r="E230" s="3">
        <f>+claims!R230</f>
        <v>0</v>
      </c>
      <c r="F230" s="3">
        <f>+costs!L230</f>
        <v>0</v>
      </c>
      <c r="H230" s="3">
        <f t="shared" si="20"/>
        <v>1.6748761670326599E-5</v>
      </c>
      <c r="J230" s="16">
        <f t="shared" si="21"/>
        <v>866.20359597102743</v>
      </c>
      <c r="L230" s="6">
        <f>+J230/payroll!F230</f>
        <v>1.6987300332435709E-3</v>
      </c>
      <c r="O230" s="40">
        <v>877.57593815013252</v>
      </c>
      <c r="P230" s="40">
        <f t="shared" si="18"/>
        <v>-11.37234217910509</v>
      </c>
      <c r="Q230" s="52"/>
      <c r="R230" s="55">
        <v>1.6748761670326599E-5</v>
      </c>
      <c r="S230" s="55">
        <f t="shared" si="19"/>
        <v>0</v>
      </c>
      <c r="V230" s="16"/>
      <c r="W230" s="16"/>
    </row>
    <row r="231" spans="1:23" outlineLevel="1">
      <c r="A231" t="s">
        <v>379</v>
      </c>
      <c r="B231" t="s">
        <v>380</v>
      </c>
      <c r="C231" s="3">
        <f>+payroll!G231</f>
        <v>1.5981849889412858E-4</v>
      </c>
      <c r="D231" s="3">
        <f>+IFR!T231</f>
        <v>1.7813115436180081E-4</v>
      </c>
      <c r="E231" s="3">
        <f>+claims!R231</f>
        <v>0</v>
      </c>
      <c r="F231" s="3">
        <f>+costs!L231</f>
        <v>0</v>
      </c>
      <c r="H231" s="3">
        <f t="shared" si="20"/>
        <v>4.2243706656991178E-5</v>
      </c>
      <c r="J231" s="16">
        <f t="shared" si="21"/>
        <v>2184.7376739654483</v>
      </c>
      <c r="L231" s="6">
        <f>+J231/payroll!F231</f>
        <v>1.5267148311285403E-3</v>
      </c>
      <c r="O231" s="40">
        <v>2213.4209818107188</v>
      </c>
      <c r="P231" s="40">
        <f t="shared" si="18"/>
        <v>-28.683307845270519</v>
      </c>
      <c r="Q231" s="52"/>
      <c r="R231" s="55">
        <v>4.2243706656991178E-5</v>
      </c>
      <c r="S231" s="55">
        <f t="shared" si="19"/>
        <v>0</v>
      </c>
      <c r="V231" s="16"/>
      <c r="W231" s="16"/>
    </row>
    <row r="232" spans="1:23" outlineLevel="1">
      <c r="A232" t="s">
        <v>516</v>
      </c>
      <c r="B232" t="s">
        <v>517</v>
      </c>
      <c r="C232" s="3">
        <f>+payroll!G232</f>
        <v>2.141918925573448E-5</v>
      </c>
      <c r="D232" s="3">
        <f>+IFR!T232</f>
        <v>2.6719673154270118E-5</v>
      </c>
      <c r="E232" s="3">
        <f>+claims!R232</f>
        <v>0</v>
      </c>
      <c r="F232" s="3">
        <f>+costs!L232</f>
        <v>0</v>
      </c>
      <c r="H232" s="3">
        <f>(C232*$C$3)+(D232*$D$3)+(E232*$E$3)+(F232*$F$3)</f>
        <v>6.0173578012505743E-6</v>
      </c>
      <c r="J232" s="16">
        <f>(+H232*$J$275)</f>
        <v>311.20252758280031</v>
      </c>
      <c r="L232" s="6">
        <f>+J232/payroll!F232</f>
        <v>1.6226533899873941E-3</v>
      </c>
      <c r="O232" s="40">
        <v>315.2882894604183</v>
      </c>
      <c r="P232" s="40">
        <f>+J232-O232</f>
        <v>-4.0857618776179834</v>
      </c>
      <c r="Q232" s="52"/>
      <c r="R232" s="55">
        <v>6.0173578012505743E-6</v>
      </c>
      <c r="S232" s="55">
        <f>+H232-R232</f>
        <v>0</v>
      </c>
      <c r="V232" s="16"/>
      <c r="W232" s="16"/>
    </row>
    <row r="233" spans="1:23" outlineLevel="1">
      <c r="A233" t="s">
        <v>381</v>
      </c>
      <c r="B233" t="s">
        <v>382</v>
      </c>
      <c r="C233" s="3">
        <f>+payroll!G233</f>
        <v>9.2119782541830641E-5</v>
      </c>
      <c r="D233" s="3">
        <f>+IFR!T233</f>
        <v>1.1801188976469301E-4</v>
      </c>
      <c r="E233" s="3">
        <f>+claims!R233</f>
        <v>1.9598084545105265E-4</v>
      </c>
      <c r="F233" s="3">
        <f>+costs!L233</f>
        <v>0</v>
      </c>
      <c r="H233" s="3">
        <f t="shared" si="20"/>
        <v>5.5663585855973352E-5</v>
      </c>
      <c r="J233" s="16">
        <f t="shared" si="21"/>
        <v>2878.7798872623121</v>
      </c>
      <c r="L233" s="6">
        <f>+J233/payroll!F233</f>
        <v>3.4901269931477174E-3</v>
      </c>
      <c r="O233" s="40">
        <v>2916.5752394041747</v>
      </c>
      <c r="P233" s="40">
        <f t="shared" ref="P233:P264" si="22">+J233-O233</f>
        <v>-37.795352141862622</v>
      </c>
      <c r="Q233" s="52"/>
      <c r="R233" s="55">
        <v>5.5663585855973352E-5</v>
      </c>
      <c r="S233" s="55">
        <f t="shared" ref="S233:S264" si="23">+H233-R233</f>
        <v>0</v>
      </c>
      <c r="V233" s="16"/>
      <c r="W233" s="16"/>
    </row>
    <row r="234" spans="1:23" outlineLevel="1">
      <c r="A234" t="s">
        <v>383</v>
      </c>
      <c r="B234" t="s">
        <v>384</v>
      </c>
      <c r="C234" s="3">
        <f>+payroll!G234</f>
        <v>9.2554955812490646E-5</v>
      </c>
      <c r="D234" s="3">
        <f>+IFR!T234</f>
        <v>1.1890254553650203E-4</v>
      </c>
      <c r="E234" s="3">
        <f>+claims!R234</f>
        <v>4.8995211362763162E-5</v>
      </c>
      <c r="F234" s="3">
        <f>+costs!L234</f>
        <v>5.3629426508602757E-6</v>
      </c>
      <c r="H234" s="3">
        <f t="shared" si="20"/>
        <v>3.6999234963554726E-5</v>
      </c>
      <c r="J234" s="16">
        <f t="shared" ref="J234:J264" si="24">(+H234*$J$275)</f>
        <v>1913.5068612498276</v>
      </c>
      <c r="L234" s="6">
        <f>+J234/payroll!F234</f>
        <v>2.3089579297546296E-3</v>
      </c>
      <c r="O234" s="40">
        <v>1938.6291937931414</v>
      </c>
      <c r="P234" s="40">
        <f t="shared" si="22"/>
        <v>-25.12233254331386</v>
      </c>
      <c r="Q234" s="52"/>
      <c r="R234" s="55">
        <v>3.6999234963554726E-5</v>
      </c>
      <c r="S234" s="55">
        <f t="shared" si="23"/>
        <v>0</v>
      </c>
      <c r="V234" s="16"/>
      <c r="W234" s="16"/>
    </row>
    <row r="235" spans="1:23" outlineLevel="1">
      <c r="A235" t="s">
        <v>385</v>
      </c>
      <c r="B235" t="s">
        <v>386</v>
      </c>
      <c r="C235" s="3">
        <f>+payroll!G235</f>
        <v>3.7049096878471701E-4</v>
      </c>
      <c r="D235" s="3">
        <f>+IFR!T235</f>
        <v>3.7897403090473121E-4</v>
      </c>
      <c r="E235" s="3">
        <f>+claims!R235</f>
        <v>4.8995211362763162E-5</v>
      </c>
      <c r="F235" s="3">
        <f>+costs!L235</f>
        <v>3.3378841766938379E-4</v>
      </c>
      <c r="H235" s="3">
        <f t="shared" ref="H235:H264" si="25">(C235*$C$3)+(D235*$D$3)+(E235*$E$3)+(F235*$F$3)</f>
        <v>3.013054572672258E-4</v>
      </c>
      <c r="J235" s="16">
        <f t="shared" si="24"/>
        <v>15582.75624835949</v>
      </c>
      <c r="L235" s="6">
        <f>+J235/payroll!F235</f>
        <v>4.6973435603315629E-3</v>
      </c>
      <c r="O235" s="40">
        <v>15787.341448622106</v>
      </c>
      <c r="P235" s="40">
        <f t="shared" si="22"/>
        <v>-204.58520026261613</v>
      </c>
      <c r="Q235" s="52"/>
      <c r="R235" s="55">
        <v>3.013054572672258E-4</v>
      </c>
      <c r="S235" s="55">
        <f t="shared" si="23"/>
        <v>0</v>
      </c>
      <c r="V235" s="16"/>
      <c r="W235" s="16"/>
    </row>
    <row r="236" spans="1:23" s="50" customFormat="1" outlineLevel="1">
      <c r="A236" s="52" t="s">
        <v>571</v>
      </c>
      <c r="B236" s="52" t="s">
        <v>572</v>
      </c>
      <c r="C236" s="3">
        <f>+payroll!G236</f>
        <v>1.8389714052330423E-5</v>
      </c>
      <c r="D236" s="53">
        <f>+IFR!T236</f>
        <v>2.0485082751607092E-5</v>
      </c>
      <c r="E236" s="53">
        <f>+claims!R236</f>
        <v>0</v>
      </c>
      <c r="F236" s="53">
        <f>+costs!L236</f>
        <v>0</v>
      </c>
      <c r="H236" s="53">
        <f t="shared" si="25"/>
        <v>4.8593496004921894E-6</v>
      </c>
      <c r="J236" s="16">
        <f t="shared" si="24"/>
        <v>251.31327204231638</v>
      </c>
      <c r="L236" s="54">
        <f>+J236/payroll!F236</f>
        <v>1.526251564954206E-3</v>
      </c>
      <c r="O236" s="40">
        <v>254.61275098365218</v>
      </c>
      <c r="P236" s="40">
        <f t="shared" si="22"/>
        <v>-3.2994789413357921</v>
      </c>
      <c r="Q236" s="52"/>
      <c r="R236" s="55">
        <v>4.8593496004921894E-6</v>
      </c>
      <c r="S236" s="55">
        <f t="shared" si="23"/>
        <v>0</v>
      </c>
      <c r="V236" s="16"/>
      <c r="W236" s="16"/>
    </row>
    <row r="237" spans="1:23" outlineLevel="1">
      <c r="A237" t="s">
        <v>387</v>
      </c>
      <c r="B237" t="s">
        <v>388</v>
      </c>
      <c r="C237" s="3">
        <f>+payroll!G237</f>
        <v>5.4585028172212908E-5</v>
      </c>
      <c r="D237" s="3">
        <f>+IFR!T237</f>
        <v>5.2548690536731236E-5</v>
      </c>
      <c r="E237" s="3">
        <f>+claims!R237</f>
        <v>0</v>
      </c>
      <c r="F237" s="3">
        <f>+costs!L237</f>
        <v>0</v>
      </c>
      <c r="H237" s="3">
        <f t="shared" si="25"/>
        <v>1.3391714838618018E-5</v>
      </c>
      <c r="J237" s="16">
        <f t="shared" si="24"/>
        <v>692.58562380649698</v>
      </c>
      <c r="L237" s="6">
        <f>+J237/payroll!F237</f>
        <v>1.4170514137524415E-3</v>
      </c>
      <c r="O237" s="40">
        <v>701.67854461505931</v>
      </c>
      <c r="P237" s="40">
        <f t="shared" si="22"/>
        <v>-9.0929208085623259</v>
      </c>
      <c r="Q237" s="52"/>
      <c r="R237" s="55">
        <v>1.3391714838618018E-5</v>
      </c>
      <c r="S237" s="55">
        <f t="shared" si="23"/>
        <v>0</v>
      </c>
      <c r="V237" s="16"/>
      <c r="W237" s="16"/>
    </row>
    <row r="238" spans="1:23" outlineLevel="1">
      <c r="A238" t="s">
        <v>389</v>
      </c>
      <c r="B238" t="s">
        <v>390</v>
      </c>
      <c r="C238" s="3">
        <f>+payroll!G238</f>
        <v>7.766947633233953E-5</v>
      </c>
      <c r="D238" s="3">
        <f>+IFR!T238</f>
        <v>6.9471150201102315E-5</v>
      </c>
      <c r="E238" s="3">
        <f>+claims!R238</f>
        <v>0</v>
      </c>
      <c r="F238" s="3">
        <f>+costs!L238</f>
        <v>0</v>
      </c>
      <c r="H238" s="3">
        <f t="shared" si="25"/>
        <v>1.8392578316680232E-5</v>
      </c>
      <c r="J238" s="16">
        <f t="shared" si="24"/>
        <v>951.21763570813869</v>
      </c>
      <c r="L238" s="6">
        <f>+J238/payroll!F238</f>
        <v>1.3677766659802822E-3</v>
      </c>
      <c r="O238" s="40">
        <v>963.70612281485137</v>
      </c>
      <c r="P238" s="40">
        <f t="shared" si="22"/>
        <v>-12.488487106712682</v>
      </c>
      <c r="Q238" s="52"/>
      <c r="R238" s="55">
        <v>1.8392578316680232E-5</v>
      </c>
      <c r="S238" s="55">
        <f t="shared" si="23"/>
        <v>0</v>
      </c>
      <c r="V238" s="16"/>
      <c r="W238" s="16"/>
    </row>
    <row r="239" spans="1:23" outlineLevel="1">
      <c r="A239" t="s">
        <v>391</v>
      </c>
      <c r="B239" t="s">
        <v>392</v>
      </c>
      <c r="C239" s="3">
        <f>+payroll!G239</f>
        <v>3.9228546885731129E-5</v>
      </c>
      <c r="D239" s="3">
        <f>+IFR!T239</f>
        <v>4.5423444362259203E-5</v>
      </c>
      <c r="E239" s="3">
        <f>+claims!R239</f>
        <v>4.8995211362763162E-5</v>
      </c>
      <c r="F239" s="3">
        <f>+costs!L239</f>
        <v>1.1007844437654536E-6</v>
      </c>
      <c r="H239" s="3">
        <f t="shared" si="25"/>
        <v>1.859125127667254E-5</v>
      </c>
      <c r="J239" s="16">
        <f t="shared" si="24"/>
        <v>961.49249875502505</v>
      </c>
      <c r="L239" s="6">
        <f>+J239/payroll!F239</f>
        <v>2.7373438413725052E-3</v>
      </c>
      <c r="O239" s="40">
        <v>974.11588400688061</v>
      </c>
      <c r="P239" s="40">
        <f t="shared" si="22"/>
        <v>-12.623385251855552</v>
      </c>
      <c r="Q239" s="52"/>
      <c r="R239" s="55">
        <v>1.859125127667254E-5</v>
      </c>
      <c r="S239" s="55">
        <f t="shared" si="23"/>
        <v>0</v>
      </c>
      <c r="V239" s="16"/>
      <c r="W239" s="16"/>
    </row>
    <row r="240" spans="1:23" outlineLevel="1">
      <c r="A240" t="s">
        <v>393</v>
      </c>
      <c r="B240" t="s">
        <v>394</v>
      </c>
      <c r="C240" s="3">
        <f>+payroll!G240</f>
        <v>2.35895298684095E-4</v>
      </c>
      <c r="D240" s="3">
        <f>+IFR!T240</f>
        <v>3.3533189808609E-4</v>
      </c>
      <c r="E240" s="3">
        <f>+claims!R240</f>
        <v>8.7675641385997235E-4</v>
      </c>
      <c r="F240" s="3">
        <f>+costs!L240</f>
        <v>1.0534487155486422E-4</v>
      </c>
      <c r="H240" s="3">
        <f t="shared" si="25"/>
        <v>2.661237846081875E-4</v>
      </c>
      <c r="J240" s="16">
        <f t="shared" si="24"/>
        <v>13763.249112884183</v>
      </c>
      <c r="L240" s="6">
        <f>+J240/payroll!F240</f>
        <v>6.5160942731362003E-3</v>
      </c>
      <c r="O240" s="40">
        <v>13943.946098138005</v>
      </c>
      <c r="P240" s="40">
        <f t="shared" si="22"/>
        <v>-180.69698525382228</v>
      </c>
      <c r="Q240" s="52"/>
      <c r="R240" s="55">
        <v>2.661237846081875E-4</v>
      </c>
      <c r="S240" s="55">
        <f t="shared" si="23"/>
        <v>0</v>
      </c>
      <c r="V240" s="16"/>
      <c r="W240" s="16"/>
    </row>
    <row r="241" spans="1:23" outlineLevel="1">
      <c r="A241" t="s">
        <v>395</v>
      </c>
      <c r="B241" t="s">
        <v>396</v>
      </c>
      <c r="C241" s="3">
        <f>+payroll!G241</f>
        <v>4.239443256938608E-5</v>
      </c>
      <c r="D241" s="3">
        <f>+IFR!T241</f>
        <v>6.1900576140725785E-5</v>
      </c>
      <c r="E241" s="3">
        <f>+claims!R241</f>
        <v>0</v>
      </c>
      <c r="F241" s="3">
        <f>+costs!L241</f>
        <v>0</v>
      </c>
      <c r="H241" s="3">
        <f t="shared" si="25"/>
        <v>1.3036876088763982E-5</v>
      </c>
      <c r="J241" s="16">
        <f t="shared" si="24"/>
        <v>674.23426105124463</v>
      </c>
      <c r="L241" s="6">
        <f>+J241/payroll!F241</f>
        <v>1.7761828175415124E-3</v>
      </c>
      <c r="O241" s="40">
        <v>683.08624776801105</v>
      </c>
      <c r="P241" s="40">
        <f t="shared" si="22"/>
        <v>-8.8519867167664188</v>
      </c>
      <c r="Q241" s="52"/>
      <c r="R241" s="55">
        <v>1.3036876088763982E-5</v>
      </c>
      <c r="S241" s="55">
        <f t="shared" si="23"/>
        <v>0</v>
      </c>
      <c r="V241" s="16"/>
      <c r="W241" s="16"/>
    </row>
    <row r="242" spans="1:23" outlineLevel="1">
      <c r="A242" t="s">
        <v>397</v>
      </c>
      <c r="B242" t="s">
        <v>398</v>
      </c>
      <c r="C242" s="3">
        <f>+payroll!G242</f>
        <v>2.8079940771278962E-4</v>
      </c>
      <c r="D242" s="3">
        <f>+IFR!T242</f>
        <v>3.7051280107254562E-4</v>
      </c>
      <c r="E242" s="3">
        <f>+claims!R242</f>
        <v>2.9397126817657895E-4</v>
      </c>
      <c r="F242" s="3">
        <f>+costs!L242</f>
        <v>5.2577208754381628E-5</v>
      </c>
      <c r="H242" s="3">
        <f t="shared" si="25"/>
        <v>1.5705604157728272E-4</v>
      </c>
      <c r="J242" s="16">
        <f t="shared" si="24"/>
        <v>8122.5412756479136</v>
      </c>
      <c r="L242" s="6">
        <f>+J242/payroll!F242</f>
        <v>3.2305867943991226E-3</v>
      </c>
      <c r="O242" s="40">
        <v>8229.1816996547223</v>
      </c>
      <c r="P242" s="40">
        <f t="shared" si="22"/>
        <v>-106.64042400680864</v>
      </c>
      <c r="Q242" s="52"/>
      <c r="R242" s="55">
        <v>1.5705604157728272E-4</v>
      </c>
      <c r="S242" s="55">
        <f t="shared" si="23"/>
        <v>0</v>
      </c>
      <c r="V242" s="16"/>
      <c r="W242" s="16"/>
    </row>
    <row r="243" spans="1:23" outlineLevel="1">
      <c r="A243" t="s">
        <v>399</v>
      </c>
      <c r="B243" t="s">
        <v>400</v>
      </c>
      <c r="C243" s="3">
        <f>+payroll!G243</f>
        <v>1.1625757278659505E-4</v>
      </c>
      <c r="D243" s="3">
        <f>+IFR!T243</f>
        <v>1.2157451285192904E-4</v>
      </c>
      <c r="E243" s="3">
        <f>+claims!R243</f>
        <v>0</v>
      </c>
      <c r="F243" s="3">
        <f>+costs!L243</f>
        <v>0</v>
      </c>
      <c r="H243" s="3">
        <f t="shared" si="25"/>
        <v>2.9729010704815512E-5</v>
      </c>
      <c r="J243" s="16">
        <f t="shared" si="24"/>
        <v>1537.5092489849858</v>
      </c>
      <c r="L243" s="6">
        <f>+J243/payroll!F243</f>
        <v>1.4770056593360777E-3</v>
      </c>
      <c r="O243" s="40">
        <v>1557.6951283375126</v>
      </c>
      <c r="P243" s="40">
        <f t="shared" si="22"/>
        <v>-20.185879352526854</v>
      </c>
      <c r="Q243" s="52"/>
      <c r="R243" s="55">
        <v>2.9729010704815512E-5</v>
      </c>
      <c r="S243" s="55">
        <f t="shared" si="23"/>
        <v>0</v>
      </c>
      <c r="V243" s="16"/>
      <c r="W243" s="16"/>
    </row>
    <row r="244" spans="1:23" outlineLevel="1">
      <c r="A244" t="s">
        <v>401</v>
      </c>
      <c r="B244" t="s">
        <v>402</v>
      </c>
      <c r="C244" s="3">
        <f>+payroll!G244</f>
        <v>1.7534376822154966E-3</v>
      </c>
      <c r="D244" s="3">
        <f>+IFR!T244</f>
        <v>1.8694864650270991E-3</v>
      </c>
      <c r="E244" s="3">
        <f>+claims!R244</f>
        <v>1.1268898613435527E-3</v>
      </c>
      <c r="F244" s="3">
        <f>+costs!L244</f>
        <v>5.0203804564722776E-4</v>
      </c>
      <c r="H244" s="3">
        <f t="shared" si="25"/>
        <v>9.2312182499519407E-4</v>
      </c>
      <c r="J244" s="16">
        <f t="shared" si="24"/>
        <v>47741.526213656027</v>
      </c>
      <c r="L244" s="6">
        <f>+J244/payroll!F244</f>
        <v>3.0408264691461698E-3</v>
      </c>
      <c r="O244" s="40">
        <v>48368.322240340458</v>
      </c>
      <c r="P244" s="40">
        <f t="shared" si="22"/>
        <v>-626.79602668443113</v>
      </c>
      <c r="Q244" s="52"/>
      <c r="R244" s="55">
        <v>9.2312182499519407E-4</v>
      </c>
      <c r="S244" s="55">
        <f t="shared" si="23"/>
        <v>0</v>
      </c>
      <c r="V244" s="16"/>
      <c r="W244" s="16"/>
    </row>
    <row r="245" spans="1:23" outlineLevel="1">
      <c r="A245" t="s">
        <v>403</v>
      </c>
      <c r="B245" t="s">
        <v>404</v>
      </c>
      <c r="C245" s="3">
        <f>+payroll!G245</f>
        <v>4.0445393063600141E-4</v>
      </c>
      <c r="D245" s="3">
        <f>+IFR!T245</f>
        <v>4.9698592066942419E-4</v>
      </c>
      <c r="E245" s="3">
        <f>+claims!R245</f>
        <v>2.9397126817657895E-4</v>
      </c>
      <c r="F245" s="3">
        <f>+costs!L245</f>
        <v>1.078476446964289E-4</v>
      </c>
      <c r="H245" s="3">
        <f t="shared" si="25"/>
        <v>2.214842584575224E-4</v>
      </c>
      <c r="J245" s="16">
        <f t="shared" si="24"/>
        <v>11454.605713733419</v>
      </c>
      <c r="L245" s="6">
        <f>+J245/payroll!F245</f>
        <v>3.1629822750717925E-3</v>
      </c>
      <c r="O245" s="40">
        <v>11604.992639289043</v>
      </c>
      <c r="P245" s="40">
        <f t="shared" si="22"/>
        <v>-150.38692555562375</v>
      </c>
      <c r="Q245" s="52"/>
      <c r="R245" s="55">
        <v>2.214842584575224E-4</v>
      </c>
      <c r="S245" s="55">
        <f t="shared" si="23"/>
        <v>0</v>
      </c>
      <c r="V245" s="16"/>
      <c r="W245" s="16"/>
    </row>
    <row r="246" spans="1:23" outlineLevel="1">
      <c r="A246" t="s">
        <v>405</v>
      </c>
      <c r="B246" t="s">
        <v>406</v>
      </c>
      <c r="C246" s="3">
        <f>+payroll!G246</f>
        <v>1.0549759160471104E-4</v>
      </c>
      <c r="D246" s="3">
        <f>+IFR!T246</f>
        <v>1.6031803892562071E-4</v>
      </c>
      <c r="E246" s="3">
        <f>+claims!R246</f>
        <v>0</v>
      </c>
      <c r="F246" s="3">
        <f>+costs!L246</f>
        <v>0</v>
      </c>
      <c r="H246" s="3">
        <f t="shared" si="25"/>
        <v>3.3226953816291469E-5</v>
      </c>
      <c r="J246" s="16">
        <f t="shared" si="24"/>
        <v>1718.4140204123935</v>
      </c>
      <c r="L246" s="6">
        <f>+J246/payroll!F246</f>
        <v>1.819160159070757E-3</v>
      </c>
      <c r="O246" s="40">
        <v>1740.97498914584</v>
      </c>
      <c r="P246" s="40">
        <f t="shared" si="22"/>
        <v>-22.560968733446543</v>
      </c>
      <c r="Q246" s="52"/>
      <c r="R246" s="55">
        <v>3.3226953816291469E-5</v>
      </c>
      <c r="S246" s="55">
        <f t="shared" si="23"/>
        <v>0</v>
      </c>
      <c r="V246" s="16"/>
      <c r="W246" s="16"/>
    </row>
    <row r="247" spans="1:23" outlineLevel="1">
      <c r="A247" t="s">
        <v>407</v>
      </c>
      <c r="B247" t="s">
        <v>408</v>
      </c>
      <c r="C247" s="3">
        <f>+payroll!G247</f>
        <v>7.0220076360761393E-4</v>
      </c>
      <c r="D247" s="3">
        <f>+IFR!T247</f>
        <v>1.0086676615736971E-3</v>
      </c>
      <c r="E247" s="3">
        <f>+claims!R247</f>
        <v>4.4095690226486839E-4</v>
      </c>
      <c r="F247" s="3">
        <f>+costs!L247</f>
        <v>1.6282504648174891E-4</v>
      </c>
      <c r="H247" s="3">
        <f t="shared" si="25"/>
        <v>3.776971163764435E-4</v>
      </c>
      <c r="J247" s="16">
        <f t="shared" si="24"/>
        <v>19533.539662982341</v>
      </c>
      <c r="L247" s="6">
        <f>+J247/payroll!F247</f>
        <v>3.1067429769587253E-3</v>
      </c>
      <c r="O247" s="40">
        <v>19789.994494213483</v>
      </c>
      <c r="P247" s="40">
        <f t="shared" si="22"/>
        <v>-256.45483123114172</v>
      </c>
      <c r="Q247" s="52"/>
      <c r="R247" s="55">
        <v>3.776971163764435E-4</v>
      </c>
      <c r="S247" s="55">
        <f t="shared" si="23"/>
        <v>0</v>
      </c>
      <c r="V247" s="16"/>
      <c r="W247" s="16"/>
    </row>
    <row r="248" spans="1:23" outlineLevel="1">
      <c r="A248" t="s">
        <v>409</v>
      </c>
      <c r="B248" t="s">
        <v>410</v>
      </c>
      <c r="C248" s="3">
        <f>+payroll!G248</f>
        <v>1.2754998563863009E-3</v>
      </c>
      <c r="D248" s="3">
        <f>+IFR!T248</f>
        <v>1.3658206260691076E-3</v>
      </c>
      <c r="E248" s="3">
        <f>+claims!R248</f>
        <v>4.8995211362763162E-5</v>
      </c>
      <c r="F248" s="3">
        <f>+costs!L248</f>
        <v>3.2940742993590853E-5</v>
      </c>
      <c r="H248" s="3">
        <f t="shared" si="25"/>
        <v>3.5727878780749507E-4</v>
      </c>
      <c r="J248" s="16">
        <f t="shared" si="24"/>
        <v>18477.55534734928</v>
      </c>
      <c r="L248" s="6">
        <f>+J248/payroll!F248</f>
        <v>1.6178929096451852E-3</v>
      </c>
      <c r="O248" s="40">
        <v>18720.146215155419</v>
      </c>
      <c r="P248" s="40">
        <f t="shared" si="22"/>
        <v>-242.5908678061387</v>
      </c>
      <c r="Q248" s="52"/>
      <c r="R248" s="55">
        <v>3.5727878780749507E-4</v>
      </c>
      <c r="S248" s="55">
        <f t="shared" si="23"/>
        <v>0</v>
      </c>
      <c r="V248" s="16"/>
      <c r="W248" s="16"/>
    </row>
    <row r="249" spans="1:23" outlineLevel="1">
      <c r="A249" t="s">
        <v>411</v>
      </c>
      <c r="B249" t="s">
        <v>412</v>
      </c>
      <c r="C249" s="3">
        <f>+payroll!G249</f>
        <v>2.3534837632161639E-5</v>
      </c>
      <c r="D249" s="3">
        <f>+IFR!T249</f>
        <v>3.2063607785124144E-5</v>
      </c>
      <c r="E249" s="3">
        <f>+claims!R249</f>
        <v>0</v>
      </c>
      <c r="F249" s="3">
        <f>+costs!L249</f>
        <v>0</v>
      </c>
      <c r="H249" s="3">
        <f t="shared" si="25"/>
        <v>6.9498056771607229E-6</v>
      </c>
      <c r="J249" s="16">
        <f t="shared" si="24"/>
        <v>359.42637356419505</v>
      </c>
      <c r="L249" s="6">
        <f>+J249/payroll!F249</f>
        <v>1.7056283601939966E-3</v>
      </c>
      <c r="O249" s="40">
        <v>364.14526381976447</v>
      </c>
      <c r="P249" s="40">
        <f t="shared" si="22"/>
        <v>-4.7188902555694199</v>
      </c>
      <c r="Q249" s="52"/>
      <c r="R249" s="55">
        <v>6.9498056771607229E-6</v>
      </c>
      <c r="S249" s="55">
        <f t="shared" si="23"/>
        <v>0</v>
      </c>
      <c r="V249" s="16"/>
      <c r="W249" s="16"/>
    </row>
    <row r="250" spans="1:23" outlineLevel="1">
      <c r="A250" t="s">
        <v>413</v>
      </c>
      <c r="B250" t="s">
        <v>414</v>
      </c>
      <c r="C250" s="3">
        <f>+payroll!G250</f>
        <v>6.5766325228843131E-5</v>
      </c>
      <c r="D250" s="3">
        <f>+IFR!T250</f>
        <v>6.1009920368916772E-5</v>
      </c>
      <c r="E250" s="3">
        <f>+claims!R250</f>
        <v>0</v>
      </c>
      <c r="F250" s="3">
        <f>+costs!L250</f>
        <v>0</v>
      </c>
      <c r="H250" s="3">
        <f t="shared" si="25"/>
        <v>1.5847030699719987E-5</v>
      </c>
      <c r="J250" s="16">
        <f t="shared" si="24"/>
        <v>819.56835064887809</v>
      </c>
      <c r="L250" s="6">
        <f>+J250/payroll!F250</f>
        <v>1.3917693785234556E-3</v>
      </c>
      <c r="O250" s="40">
        <v>830.32842110586523</v>
      </c>
      <c r="P250" s="40">
        <f t="shared" si="22"/>
        <v>-10.760070456987137</v>
      </c>
      <c r="Q250" s="52"/>
      <c r="R250" s="55">
        <v>1.5847030699719987E-5</v>
      </c>
      <c r="S250" s="55">
        <f t="shared" si="23"/>
        <v>0</v>
      </c>
      <c r="V250" s="16"/>
      <c r="W250" s="16"/>
    </row>
    <row r="251" spans="1:23" outlineLevel="1">
      <c r="A251" t="s">
        <v>415</v>
      </c>
      <c r="B251" t="s">
        <v>416</v>
      </c>
      <c r="C251" s="3">
        <f>+payroll!G251</f>
        <v>2.0684535596471632E-4</v>
      </c>
      <c r="D251" s="3">
        <f>+IFR!T251</f>
        <v>3.0015099509963432E-4</v>
      </c>
      <c r="E251" s="3">
        <f>+claims!R251</f>
        <v>1.9598084545105265E-4</v>
      </c>
      <c r="F251" s="3">
        <f>+costs!L251</f>
        <v>1.0024999887451683E-4</v>
      </c>
      <c r="H251" s="3">
        <f t="shared" si="25"/>
        <v>1.5292167002541182E-4</v>
      </c>
      <c r="J251" s="16">
        <f t="shared" si="24"/>
        <v>7908.7220348108049</v>
      </c>
      <c r="L251" s="6">
        <f>+J251/payroll!F251</f>
        <v>4.2701802845638249E-3</v>
      </c>
      <c r="O251" s="40">
        <v>8012.5552370713795</v>
      </c>
      <c r="P251" s="40">
        <f t="shared" si="22"/>
        <v>-103.83320226057458</v>
      </c>
      <c r="Q251" s="52"/>
      <c r="R251" s="55">
        <v>1.5292167002541182E-4</v>
      </c>
      <c r="S251" s="55">
        <f t="shared" si="23"/>
        <v>0</v>
      </c>
      <c r="V251" s="16"/>
      <c r="W251" s="16"/>
    </row>
    <row r="252" spans="1:23" outlineLevel="1">
      <c r="A252" t="s">
        <v>417</v>
      </c>
      <c r="B252" t="s">
        <v>418</v>
      </c>
      <c r="C252" s="3">
        <f>+payroll!G252</f>
        <v>3.5029574997972602E-5</v>
      </c>
      <c r="D252" s="3">
        <f>+IFR!T252</f>
        <v>4.2306149160927694E-5</v>
      </c>
      <c r="E252" s="3">
        <f>+claims!R252</f>
        <v>0</v>
      </c>
      <c r="F252" s="3">
        <f>+costs!L252</f>
        <v>0</v>
      </c>
      <c r="H252" s="3">
        <f t="shared" si="25"/>
        <v>9.6669655198625361E-6</v>
      </c>
      <c r="J252" s="16">
        <f t="shared" si="24"/>
        <v>499.95100893149066</v>
      </c>
      <c r="L252" s="6">
        <f>+J252/payroll!F252</f>
        <v>1.5939630690650118E-3</v>
      </c>
      <c r="O252" s="40">
        <v>506.51483985161519</v>
      </c>
      <c r="P252" s="40">
        <f t="shared" si="22"/>
        <v>-6.5638309201245306</v>
      </c>
      <c r="Q252" s="52"/>
      <c r="R252" s="55">
        <v>9.6669655198625361E-6</v>
      </c>
      <c r="S252" s="55">
        <f t="shared" si="23"/>
        <v>0</v>
      </c>
      <c r="V252" s="16"/>
      <c r="W252" s="16"/>
    </row>
    <row r="253" spans="1:23" outlineLevel="1">
      <c r="A253" t="s">
        <v>419</v>
      </c>
      <c r="B253" t="s">
        <v>420</v>
      </c>
      <c r="C253" s="3">
        <f>+payroll!G253</f>
        <v>5.0966404702865586E-5</v>
      </c>
      <c r="D253" s="3">
        <f>+IFR!T253</f>
        <v>6.5017871342057282E-5</v>
      </c>
      <c r="E253" s="3">
        <f>+claims!R253</f>
        <v>0</v>
      </c>
      <c r="F253" s="3">
        <f>+costs!L253</f>
        <v>0</v>
      </c>
      <c r="H253" s="3">
        <f t="shared" si="25"/>
        <v>1.4498034505615358E-5</v>
      </c>
      <c r="J253" s="16">
        <f t="shared" si="24"/>
        <v>749.80167910116154</v>
      </c>
      <c r="L253" s="6">
        <f>+J253/payroll!F253</f>
        <v>1.6430398018477432E-3</v>
      </c>
      <c r="O253" s="40">
        <v>759.64578653833644</v>
      </c>
      <c r="P253" s="40">
        <f t="shared" si="22"/>
        <v>-9.8441074371748982</v>
      </c>
      <c r="Q253" s="52"/>
      <c r="R253" s="55">
        <v>1.4498034505615358E-5</v>
      </c>
      <c r="S253" s="55">
        <f t="shared" si="23"/>
        <v>0</v>
      </c>
      <c r="V253" s="16"/>
      <c r="W253" s="16"/>
    </row>
    <row r="254" spans="1:23" outlineLevel="1">
      <c r="A254" t="s">
        <v>421</v>
      </c>
      <c r="B254" t="s">
        <v>422</v>
      </c>
      <c r="C254" s="3">
        <f>+payroll!G254</f>
        <v>3.1692396901844463E-4</v>
      </c>
      <c r="D254" s="3">
        <f>+IFR!T254</f>
        <v>3.3533189808609E-4</v>
      </c>
      <c r="E254" s="3">
        <f>+claims!R254</f>
        <v>9.7990422725526325E-5</v>
      </c>
      <c r="F254" s="3">
        <f>+costs!L254</f>
        <v>3.3839635255026241E-6</v>
      </c>
      <c r="H254" s="3">
        <f t="shared" si="25"/>
        <v>9.8260924912197366E-5</v>
      </c>
      <c r="J254" s="16">
        <f t="shared" si="24"/>
        <v>5081.8065345797449</v>
      </c>
      <c r="L254" s="6">
        <f>+J254/payroll!F254</f>
        <v>1.7908067187185723E-3</v>
      </c>
      <c r="O254" s="40">
        <v>5148.5253095514272</v>
      </c>
      <c r="P254" s="40">
        <f t="shared" si="22"/>
        <v>-66.718774971682251</v>
      </c>
      <c r="Q254" s="52"/>
      <c r="R254" s="55">
        <v>9.8260924912197366E-5</v>
      </c>
      <c r="S254" s="55">
        <f t="shared" si="23"/>
        <v>0</v>
      </c>
      <c r="V254" s="16"/>
      <c r="W254" s="16"/>
    </row>
    <row r="255" spans="1:23" outlineLevel="1">
      <c r="A255" t="s">
        <v>423</v>
      </c>
      <c r="B255" t="s">
        <v>424</v>
      </c>
      <c r="C255" s="3">
        <f>+payroll!G255</f>
        <v>1.2809950058331491E-4</v>
      </c>
      <c r="D255" s="3">
        <f>+IFR!T255</f>
        <v>1.4784885812029467E-4</v>
      </c>
      <c r="E255" s="3">
        <f>+claims!R255</f>
        <v>9.7990422725526325E-5</v>
      </c>
      <c r="F255" s="3">
        <f>+costs!L255</f>
        <v>2.9383872975424526E-5</v>
      </c>
      <c r="H255" s="3">
        <f t="shared" si="25"/>
        <v>6.6822432032034867E-5</v>
      </c>
      <c r="J255" s="16">
        <f t="shared" si="24"/>
        <v>3455.8871907662342</v>
      </c>
      <c r="L255" s="6">
        <f>+J255/payroll!F255</f>
        <v>3.0129907258564584E-3</v>
      </c>
      <c r="O255" s="40">
        <v>3501.259354826258</v>
      </c>
      <c r="P255" s="40">
        <f t="shared" si="22"/>
        <v>-45.372164060023806</v>
      </c>
      <c r="Q255" s="52"/>
      <c r="R255" s="55">
        <v>6.6822432032034867E-5</v>
      </c>
      <c r="S255" s="55">
        <f t="shared" si="23"/>
        <v>0</v>
      </c>
      <c r="V255" s="16"/>
      <c r="W255" s="16"/>
    </row>
    <row r="256" spans="1:23" outlineLevel="1">
      <c r="A256" t="s">
        <v>425</v>
      </c>
      <c r="B256" t="s">
        <v>426</v>
      </c>
      <c r="C256" s="3">
        <f>+payroll!G256</f>
        <v>2.2784838126591763E-4</v>
      </c>
      <c r="D256" s="3">
        <f>+IFR!T256</f>
        <v>2.9347107681106679E-4</v>
      </c>
      <c r="E256" s="3">
        <f>+claims!R256</f>
        <v>1.4698563408828947E-4</v>
      </c>
      <c r="F256" s="3">
        <f>+costs!L256</f>
        <v>4.8469519853695461E-4</v>
      </c>
      <c r="H256" s="3">
        <f t="shared" si="25"/>
        <v>3.7802989649503922E-4</v>
      </c>
      <c r="J256" s="16">
        <f t="shared" si="24"/>
        <v>19550.750209115191</v>
      </c>
      <c r="L256" s="6">
        <f>+J256/payroll!F256</f>
        <v>9.5830367451406693E-3</v>
      </c>
      <c r="O256" s="40">
        <v>19807.430996715739</v>
      </c>
      <c r="P256" s="40">
        <f t="shared" si="22"/>
        <v>-256.68078760054777</v>
      </c>
      <c r="Q256" s="52"/>
      <c r="R256" s="55">
        <v>3.7802989649503922E-4</v>
      </c>
      <c r="S256" s="55">
        <f t="shared" si="23"/>
        <v>0</v>
      </c>
      <c r="V256" s="16"/>
      <c r="W256" s="16"/>
    </row>
    <row r="257" spans="1:23" outlineLevel="1">
      <c r="A257" t="s">
        <v>427</v>
      </c>
      <c r="B257" t="s">
        <v>428</v>
      </c>
      <c r="C257" s="3">
        <f>+payroll!G257</f>
        <v>1.0125915460836466E-5</v>
      </c>
      <c r="D257" s="3">
        <f>+IFR!T257</f>
        <v>1.5141148120753069E-5</v>
      </c>
      <c r="E257" s="3">
        <f>+claims!R257</f>
        <v>0</v>
      </c>
      <c r="F257" s="3">
        <f>+costs!L257</f>
        <v>0</v>
      </c>
      <c r="H257" s="3">
        <f t="shared" si="25"/>
        <v>3.1583829476986918E-6</v>
      </c>
      <c r="J257" s="16">
        <f t="shared" si="24"/>
        <v>163.34357850450161</v>
      </c>
      <c r="L257" s="6">
        <f>+J257/payroll!F257</f>
        <v>1.8015795461396387E-3</v>
      </c>
      <c r="O257" s="40">
        <v>165.48810789245724</v>
      </c>
      <c r="P257" s="40">
        <f t="shared" si="22"/>
        <v>-2.1445293879556289</v>
      </c>
      <c r="Q257" s="52"/>
      <c r="R257" s="55">
        <v>3.1583829476986918E-6</v>
      </c>
      <c r="S257" s="55">
        <f t="shared" si="23"/>
        <v>0</v>
      </c>
      <c r="V257" s="16"/>
      <c r="W257" s="16"/>
    </row>
    <row r="258" spans="1:23" outlineLevel="1">
      <c r="A258" t="s">
        <v>429</v>
      </c>
      <c r="B258" t="s">
        <v>430</v>
      </c>
      <c r="C258" s="3">
        <f>+payroll!G258</f>
        <v>1.1018237851198023E-4</v>
      </c>
      <c r="D258" s="3">
        <f>+IFR!T258</f>
        <v>1.318170542277326E-4</v>
      </c>
      <c r="E258" s="3">
        <f>+claims!R258</f>
        <v>0</v>
      </c>
      <c r="F258" s="3">
        <f>+costs!L258</f>
        <v>0</v>
      </c>
      <c r="H258" s="3">
        <f t="shared" si="25"/>
        <v>3.0249929092464105E-5</v>
      </c>
      <c r="J258" s="16">
        <f t="shared" si="24"/>
        <v>1564.4498305915686</v>
      </c>
      <c r="L258" s="6">
        <f>+J258/payroll!F258</f>
        <v>1.5857516474095691E-3</v>
      </c>
      <c r="O258" s="40">
        <v>1584.9894114456354</v>
      </c>
      <c r="P258" s="40">
        <f t="shared" si="22"/>
        <v>-20.539580854066799</v>
      </c>
      <c r="Q258" s="52"/>
      <c r="R258" s="55">
        <v>3.0249929092464105E-5</v>
      </c>
      <c r="S258" s="55">
        <f t="shared" si="23"/>
        <v>0</v>
      </c>
      <c r="V258" s="16"/>
      <c r="W258" s="16"/>
    </row>
    <row r="259" spans="1:23" outlineLevel="1">
      <c r="A259" t="s">
        <v>431</v>
      </c>
      <c r="B259" t="s">
        <v>432</v>
      </c>
      <c r="C259" s="3">
        <f>+payroll!G259</f>
        <v>2.5827312761250389E-5</v>
      </c>
      <c r="D259" s="3">
        <f>+IFR!T259</f>
        <v>2.6719673154270118E-5</v>
      </c>
      <c r="E259" s="3">
        <f>+claims!R259</f>
        <v>0</v>
      </c>
      <c r="F259" s="3">
        <f>+costs!L259</f>
        <v>0</v>
      </c>
      <c r="H259" s="3">
        <f t="shared" si="25"/>
        <v>6.5683732394400638E-6</v>
      </c>
      <c r="J259" s="16">
        <f t="shared" si="24"/>
        <v>339.69965252791758</v>
      </c>
      <c r="L259" s="6">
        <f>+J259/payroll!F259</f>
        <v>1.4689315366269867E-3</v>
      </c>
      <c r="O259" s="40">
        <v>344.15955168400438</v>
      </c>
      <c r="P259" s="40">
        <f t="shared" si="22"/>
        <v>-4.4598991560868058</v>
      </c>
      <c r="Q259" s="52"/>
      <c r="R259" s="55">
        <v>6.5683732394400638E-6</v>
      </c>
      <c r="S259" s="55">
        <f t="shared" si="23"/>
        <v>0</v>
      </c>
      <c r="V259" s="16"/>
      <c r="W259" s="16"/>
    </row>
    <row r="260" spans="1:23" outlineLevel="1">
      <c r="A260" t="s">
        <v>433</v>
      </c>
      <c r="B260" t="s">
        <v>434</v>
      </c>
      <c r="C260" s="3">
        <f>+payroll!G260</f>
        <v>4.9885950596225543E-4</v>
      </c>
      <c r="D260" s="3">
        <f>+IFR!T260</f>
        <v>5.9985666231336416E-4</v>
      </c>
      <c r="E260" s="3">
        <f>+claims!R260</f>
        <v>2.449760568138158E-4</v>
      </c>
      <c r="F260" s="3">
        <f>+costs!L260</f>
        <v>1.1369180607864337E-4</v>
      </c>
      <c r="H260" s="3">
        <f t="shared" si="25"/>
        <v>2.4230101320371083E-4</v>
      </c>
      <c r="J260" s="16">
        <f t="shared" si="24"/>
        <v>12531.195623633532</v>
      </c>
      <c r="L260" s="6">
        <f>+J260/payroll!F260</f>
        <v>2.8054331950982058E-3</v>
      </c>
      <c r="O260" s="40">
        <v>12695.717042394799</v>
      </c>
      <c r="P260" s="40">
        <f t="shared" si="22"/>
        <v>-164.52141876126734</v>
      </c>
      <c r="Q260" s="52"/>
      <c r="R260" s="55">
        <v>2.4230101320371083E-4</v>
      </c>
      <c r="S260" s="55">
        <f t="shared" si="23"/>
        <v>0</v>
      </c>
      <c r="V260" s="16"/>
      <c r="W260" s="16"/>
    </row>
    <row r="261" spans="1:23" outlineLevel="1">
      <c r="A261" t="s">
        <v>435</v>
      </c>
      <c r="B261" t="s">
        <v>436</v>
      </c>
      <c r="C261" s="3">
        <f>+payroll!G261</f>
        <v>1.2575394604560566E-5</v>
      </c>
      <c r="D261" s="3">
        <f>+IFR!T261</f>
        <v>2.5829017382461115E-5</v>
      </c>
      <c r="E261" s="3">
        <f>+claims!R261</f>
        <v>0</v>
      </c>
      <c r="F261" s="3">
        <f>+costs!L261</f>
        <v>0</v>
      </c>
      <c r="H261" s="3">
        <f t="shared" si="25"/>
        <v>4.8005514983777101E-6</v>
      </c>
      <c r="J261" s="16">
        <f t="shared" si="24"/>
        <v>248.27238290135577</v>
      </c>
      <c r="L261" s="6">
        <f>+J261/payroll!F261</f>
        <v>2.204918111451981E-3</v>
      </c>
      <c r="O261" s="40">
        <v>251.53193816654823</v>
      </c>
      <c r="P261" s="40">
        <f t="shared" si="22"/>
        <v>-3.2595552651924606</v>
      </c>
      <c r="Q261" s="52"/>
      <c r="R261" s="55">
        <v>4.8005514983777101E-6</v>
      </c>
      <c r="S261" s="55">
        <f t="shared" si="23"/>
        <v>0</v>
      </c>
      <c r="V261" s="16"/>
      <c r="W261" s="16"/>
    </row>
    <row r="262" spans="1:23" outlineLevel="1">
      <c r="A262" s="50" t="s">
        <v>575</v>
      </c>
      <c r="B262" s="50" t="s">
        <v>576</v>
      </c>
      <c r="C262" s="3">
        <f>+payroll!G262</f>
        <v>9.2004920668679459E-5</v>
      </c>
      <c r="D262" s="3">
        <f>+IFR!T262</f>
        <v>9.8417462784894949E-5</v>
      </c>
      <c r="E262" s="3">
        <f>+claims!R262</f>
        <v>0</v>
      </c>
      <c r="F262" s="3">
        <f>+costs!L262</f>
        <v>0</v>
      </c>
      <c r="H262" s="3">
        <f>(C262*$C$3)+(D262*$D$3)+(E262*$E$3)+(F262*$F$3)</f>
        <v>2.3802797931696801E-5</v>
      </c>
      <c r="J262" s="16">
        <f>(+H262*$J$275)</f>
        <v>1231.0205117513892</v>
      </c>
      <c r="L262" s="6">
        <f>+J262/payroll!F262</f>
        <v>1.4943072657888573E-3</v>
      </c>
      <c r="O262" s="40">
        <v>1247.1825163358196</v>
      </c>
      <c r="P262" s="40">
        <f>+J262-O262</f>
        <v>-16.162004584430406</v>
      </c>
      <c r="Q262" s="52"/>
      <c r="R262" s="55">
        <v>2.3802797931696801E-5</v>
      </c>
      <c r="S262" s="55">
        <f>+H262-R262</f>
        <v>0</v>
      </c>
      <c r="V262" s="16"/>
      <c r="W262" s="16"/>
    </row>
    <row r="263" spans="1:23" outlineLevel="1">
      <c r="A263" t="s">
        <v>437</v>
      </c>
      <c r="B263" t="s">
        <v>438</v>
      </c>
      <c r="C263" s="3">
        <f>+payroll!G263</f>
        <v>3.9076281937813919E-5</v>
      </c>
      <c r="D263" s="3">
        <f>+IFR!T263</f>
        <v>4.4532788590450203E-5</v>
      </c>
      <c r="E263" s="3">
        <f>+claims!R263</f>
        <v>0</v>
      </c>
      <c r="F263" s="3">
        <f>+costs!L263</f>
        <v>0</v>
      </c>
      <c r="H263" s="3">
        <f t="shared" si="25"/>
        <v>1.0451133816033014E-5</v>
      </c>
      <c r="J263" s="16">
        <f t="shared" si="24"/>
        <v>540.5062100478068</v>
      </c>
      <c r="L263" s="6">
        <f>+J263/payroll!F263</f>
        <v>1.5448030833776381E-3</v>
      </c>
      <c r="O263" s="40">
        <v>547.60248810435792</v>
      </c>
      <c r="P263" s="40">
        <f t="shared" si="22"/>
        <v>-7.0962780565511139</v>
      </c>
      <c r="Q263" s="52"/>
      <c r="R263" s="55">
        <v>1.0451133816033014E-5</v>
      </c>
      <c r="S263" s="55">
        <f t="shared" si="23"/>
        <v>0</v>
      </c>
      <c r="V263" s="16"/>
      <c r="W263" s="16"/>
    </row>
    <row r="264" spans="1:23" outlineLevel="1">
      <c r="A264" t="s">
        <v>439</v>
      </c>
      <c r="B264" t="s">
        <v>440</v>
      </c>
      <c r="C264" s="24">
        <f>+payroll!G264</f>
        <v>3.5512938583521039E-5</v>
      </c>
      <c r="D264" s="24">
        <f>+IFR!T264</f>
        <v>4.1415493389118687E-5</v>
      </c>
      <c r="E264" s="24">
        <f>+claims!R264</f>
        <v>0</v>
      </c>
      <c r="F264" s="24">
        <f>+costs!L264</f>
        <v>0</v>
      </c>
      <c r="H264" s="24">
        <f t="shared" si="25"/>
        <v>9.6160539965799657E-6</v>
      </c>
      <c r="J264" s="20">
        <f t="shared" si="24"/>
        <v>497.31799370255845</v>
      </c>
      <c r="L264" s="26">
        <f>+J264/payroll!F264</f>
        <v>1.5639873520337817E-3</v>
      </c>
      <c r="O264" s="48">
        <v>503.84725590202027</v>
      </c>
      <c r="P264" s="48">
        <f t="shared" si="22"/>
        <v>-6.5292621994618116</v>
      </c>
      <c r="Q264" s="52"/>
      <c r="R264" s="57">
        <v>9.6160539965799657E-6</v>
      </c>
      <c r="S264" s="57">
        <f t="shared" si="23"/>
        <v>0</v>
      </c>
      <c r="V264" s="16"/>
      <c r="W264" s="16"/>
    </row>
    <row r="265" spans="1:23">
      <c r="B265" t="s">
        <v>484</v>
      </c>
      <c r="C265" s="33">
        <f>SUBTOTAL(9,C143:C264)</f>
        <v>3.0411279179498044E-2</v>
      </c>
      <c r="D265" s="33">
        <f>SUBTOTAL(9,D143:D264)</f>
        <v>3.4612664604041513E-2</v>
      </c>
      <c r="E265" s="33">
        <f>SUBTOTAL(9,E143:E264)</f>
        <v>1.5737777628786507E-2</v>
      </c>
      <c r="F265" s="33">
        <f>SUBTOTAL(9,F143:F264)</f>
        <v>1.2636525221497162E-2</v>
      </c>
      <c r="H265" s="33">
        <f>SUBTOTAL(9,H143:H264)</f>
        <v>1.8070574750158726E-2</v>
      </c>
      <c r="J265" s="16">
        <f>SUBTOTAL(9,J143:J264)</f>
        <v>934564.42559466581</v>
      </c>
      <c r="L265" s="34">
        <f>+J265/payroll!F265</f>
        <v>3.4321023554943915E-3</v>
      </c>
      <c r="O265" s="40">
        <f>SUBTOTAL(9,O143:O264)</f>
        <v>946834.27356772439</v>
      </c>
      <c r="P265" s="40">
        <f>SUBTOTAL(9,P143:P264)</f>
        <v>-12269.84797305875</v>
      </c>
      <c r="Q265" s="52"/>
      <c r="R265" s="55">
        <f>SUBTOTAL(9,R143:R264)</f>
        <v>1.8070574750158726E-2</v>
      </c>
      <c r="S265" s="33">
        <f>SUBTOTAL(9,S143:S264)</f>
        <v>0</v>
      </c>
    </row>
    <row r="266" spans="1:23" ht="6.75" customHeight="1">
      <c r="C266" s="7"/>
      <c r="D266" s="7"/>
      <c r="E266" s="7"/>
      <c r="F266" s="7"/>
      <c r="H266" s="7"/>
      <c r="J266" s="20"/>
      <c r="O266" s="48"/>
      <c r="P266" s="48"/>
      <c r="Q266" s="52"/>
      <c r="R266" s="48"/>
      <c r="S266" s="20"/>
    </row>
    <row r="267" spans="1:23">
      <c r="C267" s="8">
        <f>SUBTOTAL(9,C4:C266)</f>
        <v>0.99999999999999933</v>
      </c>
      <c r="D267" s="8">
        <f>SUBTOTAL(9,D4:D266)</f>
        <v>0.99999999999999989</v>
      </c>
      <c r="E267" s="8">
        <f>SUBTOTAL(9,E4:E266)</f>
        <v>1.000000000000002</v>
      </c>
      <c r="F267" s="8">
        <f>SUBTOTAL(9,F4:F266)</f>
        <v>0.99999999999999933</v>
      </c>
      <c r="H267" s="8">
        <f>SUBTOTAL(9,H4:H266)</f>
        <v>0.99999999999999944</v>
      </c>
      <c r="J267" s="16">
        <f>SUBTOTAL(9,J4:J266)</f>
        <v>51717471</v>
      </c>
      <c r="L267" s="34">
        <f>+J267/payroll!F267</f>
        <v>5.7759437288864351E-3</v>
      </c>
      <c r="N267" s="30"/>
      <c r="O267" s="40">
        <f>SUBTOTAL(9,O4:O266)</f>
        <v>52396466.999999948</v>
      </c>
      <c r="P267" s="40">
        <f>SUBTOTAL(9,P4:P266)</f>
        <v>-678995.99999999802</v>
      </c>
      <c r="Q267" s="51"/>
      <c r="R267" s="46">
        <f>SUBTOTAL(9,R4:R266)</f>
        <v>0.99999999999999944</v>
      </c>
      <c r="S267" s="8">
        <f>SUBTOTAL(9,S4:S266)</f>
        <v>0</v>
      </c>
      <c r="U267" s="30"/>
    </row>
    <row r="268" spans="1:23" ht="6" customHeight="1">
      <c r="J268" s="16"/>
      <c r="O268" s="40"/>
      <c r="P268" s="16"/>
      <c r="R268" s="40"/>
      <c r="S268" s="16"/>
    </row>
    <row r="269" spans="1:23" ht="6" customHeight="1">
      <c r="J269" s="16"/>
      <c r="N269" s="52"/>
      <c r="O269" s="40"/>
      <c r="P269" s="16"/>
      <c r="R269" s="40"/>
      <c r="S269" s="16"/>
    </row>
    <row r="270" spans="1:23">
      <c r="H270" s="35" t="s">
        <v>578</v>
      </c>
      <c r="J270" s="74">
        <v>41500000</v>
      </c>
      <c r="N270" s="52"/>
      <c r="O270" s="40">
        <v>40000000</v>
      </c>
      <c r="P270" s="16">
        <f>+J270-O270</f>
        <v>1500000</v>
      </c>
      <c r="R270" s="40"/>
      <c r="S270" s="16"/>
    </row>
    <row r="271" spans="1:23">
      <c r="H271" s="9" t="s">
        <v>512</v>
      </c>
      <c r="J271" s="74">
        <v>-1383633.53</v>
      </c>
      <c r="N271" s="52"/>
      <c r="O271" s="40">
        <v>-500000</v>
      </c>
      <c r="P271" s="16">
        <f>+J271-O271</f>
        <v>-883633.53</v>
      </c>
      <c r="R271" s="40"/>
      <c r="S271" s="16"/>
    </row>
    <row r="272" spans="1:23">
      <c r="H272" s="9" t="s">
        <v>556</v>
      </c>
      <c r="J272" s="74">
        <v>13336292.67</v>
      </c>
      <c r="N272" s="52"/>
      <c r="O272" s="40">
        <v>13346467</v>
      </c>
      <c r="P272" s="16">
        <f>+J272-O272</f>
        <v>-10174.330000000075</v>
      </c>
      <c r="R272" s="40"/>
      <c r="S272" s="16"/>
    </row>
    <row r="273" spans="1:19">
      <c r="H273" s="9" t="s">
        <v>512</v>
      </c>
      <c r="J273" s="74">
        <v>-1735188.14</v>
      </c>
      <c r="N273" s="52"/>
      <c r="O273" s="40">
        <v>-450000</v>
      </c>
      <c r="P273" s="16">
        <f>+J273-O273</f>
        <v>-1285188.1399999999</v>
      </c>
      <c r="R273" s="40"/>
      <c r="S273" s="16"/>
    </row>
    <row r="274" spans="1:19" ht="6.75" customHeight="1">
      <c r="J274" s="16"/>
      <c r="N274" s="52"/>
      <c r="O274" s="40"/>
      <c r="P274" s="16"/>
      <c r="R274" s="40"/>
      <c r="S274" s="16"/>
    </row>
    <row r="275" spans="1:19" ht="13.5" thickBot="1">
      <c r="J275" s="17">
        <f>SUM(J270:J274)</f>
        <v>51717471</v>
      </c>
      <c r="N275" s="52"/>
      <c r="O275" s="43">
        <f>SUM(O270:O274)</f>
        <v>52396467</v>
      </c>
      <c r="P275" s="17">
        <f>SUM(P270:P274)</f>
        <v>-678996</v>
      </c>
      <c r="R275" s="58"/>
      <c r="S275" s="16"/>
    </row>
    <row r="276" spans="1:19" ht="12.75" customHeight="1" thickTop="1">
      <c r="A276" s="31"/>
      <c r="J276" s="16"/>
      <c r="N276" s="52"/>
      <c r="O276" s="40"/>
      <c r="P276" s="16"/>
      <c r="R276" s="40"/>
      <c r="S276" s="16"/>
    </row>
    <row r="277" spans="1:19">
      <c r="J277" s="16"/>
      <c r="N277" s="52"/>
      <c r="O277" s="40"/>
      <c r="P277" s="16"/>
      <c r="R277" s="40"/>
      <c r="S277" s="16"/>
    </row>
    <row r="278" spans="1:19">
      <c r="J278" s="16"/>
      <c r="N278" s="52"/>
      <c r="O278" s="40"/>
      <c r="P278" s="16"/>
      <c r="R278" s="40"/>
      <c r="S278" s="16"/>
    </row>
    <row r="279" spans="1:19">
      <c r="J279" s="16"/>
      <c r="N279" s="52"/>
      <c r="O279" s="40"/>
      <c r="P279" s="16"/>
      <c r="R279" s="40"/>
      <c r="S279" s="16"/>
    </row>
    <row r="280" spans="1:19">
      <c r="J280" s="16"/>
      <c r="O280" s="40"/>
      <c r="P280" s="16"/>
      <c r="R280" s="40"/>
      <c r="S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  <row r="287" spans="1:19">
      <c r="J287" s="16"/>
    </row>
  </sheetData>
  <autoFilter ref="P3:P264"/>
  <dataConsolidate/>
  <phoneticPr fontId="7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2017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K279"/>
  <sheetViews>
    <sheetView zoomScale="95" workbookViewId="0">
      <pane xSplit="2" ySplit="3" topLeftCell="C224" activePane="bottomRight" state="frozen"/>
      <selection activeCell="D52" sqref="D52"/>
      <selection pane="topRight" activeCell="D52" sqref="D52"/>
      <selection pane="bottomLeft" activeCell="D52" sqref="D52"/>
      <selection pane="bottomRight" activeCell="A5" sqref="A5:XFD264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2" bestFit="1" customWidth="1"/>
    <col min="4" max="4" width="17" style="52" bestFit="1" customWidth="1"/>
    <col min="5" max="5" width="17.42578125" style="38" bestFit="1" customWidth="1"/>
    <col min="6" max="6" width="16.85546875" bestFit="1" customWidth="1"/>
    <col min="7" max="7" width="11.7109375" style="3" customWidth="1"/>
    <col min="11" max="11" width="16.7109375" style="59" customWidth="1"/>
  </cols>
  <sheetData>
    <row r="2" spans="1:9">
      <c r="A2" s="19" t="s">
        <v>461</v>
      </c>
      <c r="B2" s="19"/>
      <c r="F2" s="1" t="s">
        <v>441</v>
      </c>
      <c r="G2" s="1" t="s">
        <v>3</v>
      </c>
    </row>
    <row r="3" spans="1:9">
      <c r="A3" s="11" t="s">
        <v>459</v>
      </c>
      <c r="B3" s="11" t="s">
        <v>460</v>
      </c>
      <c r="C3" s="11" t="s">
        <v>568</v>
      </c>
      <c r="D3" s="11" t="s">
        <v>573</v>
      </c>
      <c r="E3" s="11" t="s">
        <v>579</v>
      </c>
      <c r="F3" s="11" t="s">
        <v>442</v>
      </c>
      <c r="G3" s="11" t="s">
        <v>5</v>
      </c>
    </row>
    <row r="5" spans="1:9">
      <c r="A5" t="s">
        <v>7</v>
      </c>
      <c r="B5" t="s">
        <v>520</v>
      </c>
      <c r="C5" s="74">
        <v>26263807.969999999</v>
      </c>
      <c r="D5" s="74">
        <v>24723772.93</v>
      </c>
      <c r="E5" s="66">
        <v>27228228.98</v>
      </c>
      <c r="F5" s="16">
        <f t="shared" ref="F5:F54" si="0">IF(C5&gt;0,(+C5+(D5*2)+(E5*3))/6,IF(D5&gt;0,((D5*2)+(E5*3))/5,E5))</f>
        <v>26232673.461666662</v>
      </c>
      <c r="G5" s="3">
        <f t="shared" ref="G5:G36" si="1">+F5/$F$267</f>
        <v>2.9297342434404646E-3</v>
      </c>
      <c r="I5" s="16"/>
    </row>
    <row r="6" spans="1:9">
      <c r="A6" t="s">
        <v>8</v>
      </c>
      <c r="B6" t="s">
        <v>521</v>
      </c>
      <c r="C6" s="74">
        <v>29110173</v>
      </c>
      <c r="D6" s="74">
        <v>26683504</v>
      </c>
      <c r="E6" s="66">
        <v>31386266.140000001</v>
      </c>
      <c r="F6" s="16">
        <f t="shared" si="0"/>
        <v>29439329.903333336</v>
      </c>
      <c r="G6" s="3">
        <f t="shared" si="1"/>
        <v>3.2878621024948623E-3</v>
      </c>
      <c r="I6" s="16"/>
    </row>
    <row r="7" spans="1:9">
      <c r="A7" t="s">
        <v>9</v>
      </c>
      <c r="B7" t="s">
        <v>10</v>
      </c>
      <c r="C7" s="74">
        <v>26445757.120000001</v>
      </c>
      <c r="D7" s="74">
        <v>25157408.25</v>
      </c>
      <c r="E7" s="66">
        <v>24927414.25</v>
      </c>
      <c r="F7" s="16">
        <f t="shared" si="0"/>
        <v>25257136.061666667</v>
      </c>
      <c r="G7" s="3">
        <f t="shared" si="1"/>
        <v>2.8207836505581454E-3</v>
      </c>
      <c r="I7" s="16"/>
    </row>
    <row r="8" spans="1:9">
      <c r="A8" t="s">
        <v>11</v>
      </c>
      <c r="B8" t="s">
        <v>12</v>
      </c>
      <c r="C8" s="74">
        <v>12584319</v>
      </c>
      <c r="D8" s="74">
        <v>12804605</v>
      </c>
      <c r="E8" s="66">
        <v>12988325</v>
      </c>
      <c r="F8" s="16">
        <f t="shared" si="0"/>
        <v>12859750.666666666</v>
      </c>
      <c r="G8" s="3">
        <f t="shared" si="1"/>
        <v>1.4362109125207704E-3</v>
      </c>
      <c r="I8" s="16"/>
    </row>
    <row r="9" spans="1:9">
      <c r="A9" t="s">
        <v>13</v>
      </c>
      <c r="B9" t="s">
        <v>14</v>
      </c>
      <c r="C9" s="74">
        <v>1096855</v>
      </c>
      <c r="D9" s="74">
        <v>1187769</v>
      </c>
      <c r="E9" s="66">
        <v>1453885.31</v>
      </c>
      <c r="F9" s="16">
        <f t="shared" si="0"/>
        <v>1305674.8216666665</v>
      </c>
      <c r="G9" s="3">
        <f t="shared" si="1"/>
        <v>1.4582121191058427E-4</v>
      </c>
      <c r="I9" s="16"/>
    </row>
    <row r="10" spans="1:9">
      <c r="A10" t="s">
        <v>15</v>
      </c>
      <c r="B10" t="s">
        <v>16</v>
      </c>
      <c r="C10" s="74">
        <v>1900280.27</v>
      </c>
      <c r="D10" s="74">
        <v>2174018</v>
      </c>
      <c r="E10" s="66">
        <v>2158781.58</v>
      </c>
      <c r="F10" s="16">
        <f t="shared" si="0"/>
        <v>2120776.835</v>
      </c>
      <c r="G10" s="3">
        <f t="shared" si="1"/>
        <v>2.3685395715668061E-4</v>
      </c>
      <c r="I10" s="16"/>
    </row>
    <row r="11" spans="1:9">
      <c r="A11" t="s">
        <v>17</v>
      </c>
      <c r="B11" t="s">
        <v>18</v>
      </c>
      <c r="C11" s="75">
        <v>4886786</v>
      </c>
      <c r="D11" s="75">
        <v>5535617</v>
      </c>
      <c r="E11" s="67">
        <v>5931146</v>
      </c>
      <c r="F11" s="16">
        <f t="shared" si="0"/>
        <v>5625243</v>
      </c>
      <c r="G11" s="3">
        <f t="shared" si="1"/>
        <v>6.2824199252342237E-4</v>
      </c>
      <c r="I11" s="16"/>
    </row>
    <row r="12" spans="1:9">
      <c r="A12" t="s">
        <v>19</v>
      </c>
      <c r="B12" t="s">
        <v>20</v>
      </c>
      <c r="C12" s="75">
        <v>1148269</v>
      </c>
      <c r="D12" s="75">
        <v>1111685</v>
      </c>
      <c r="E12" s="67">
        <v>1258246</v>
      </c>
      <c r="F12" s="16">
        <f t="shared" si="0"/>
        <v>1191062.8333333333</v>
      </c>
      <c r="G12" s="3">
        <f t="shared" si="1"/>
        <v>1.3302104240366618E-4</v>
      </c>
      <c r="I12" s="16"/>
    </row>
    <row r="13" spans="1:9">
      <c r="A13" t="s">
        <v>21</v>
      </c>
      <c r="B13" t="s">
        <v>22</v>
      </c>
      <c r="C13" s="75">
        <v>5248516.01</v>
      </c>
      <c r="D13" s="75">
        <v>5639310</v>
      </c>
      <c r="E13" s="67">
        <v>5397021</v>
      </c>
      <c r="F13" s="16">
        <f t="shared" si="0"/>
        <v>5453033.168333333</v>
      </c>
      <c r="G13" s="3">
        <f t="shared" si="1"/>
        <v>6.0900914377744111E-4</v>
      </c>
      <c r="I13" s="16"/>
    </row>
    <row r="14" spans="1:9">
      <c r="A14" t="s">
        <v>23</v>
      </c>
      <c r="B14" t="s">
        <v>24</v>
      </c>
      <c r="C14" s="72">
        <v>13947613</v>
      </c>
      <c r="D14" s="72">
        <v>14799938.869999999</v>
      </c>
      <c r="E14" s="68">
        <v>15444523</v>
      </c>
      <c r="F14" s="16">
        <f t="shared" si="0"/>
        <v>14980176.623333333</v>
      </c>
      <c r="G14" s="3">
        <f t="shared" si="1"/>
        <v>1.6730256826586385E-3</v>
      </c>
      <c r="I14" s="16"/>
    </row>
    <row r="15" spans="1:9">
      <c r="A15" t="s">
        <v>25</v>
      </c>
      <c r="B15" t="s">
        <v>26</v>
      </c>
      <c r="C15" s="75">
        <v>370470</v>
      </c>
      <c r="D15" s="75">
        <v>370470</v>
      </c>
      <c r="E15" s="67">
        <v>386120</v>
      </c>
      <c r="F15" s="16">
        <f t="shared" si="0"/>
        <v>378295</v>
      </c>
      <c r="G15" s="3">
        <f t="shared" si="1"/>
        <v>4.2248984543716261E-5</v>
      </c>
      <c r="I15" s="16"/>
    </row>
    <row r="16" spans="1:9">
      <c r="A16" t="s">
        <v>554</v>
      </c>
      <c r="B16" t="s">
        <v>555</v>
      </c>
      <c r="C16" s="75">
        <v>604293</v>
      </c>
      <c r="D16" s="75">
        <v>605446.32999999996</v>
      </c>
      <c r="E16" s="67">
        <v>798958</v>
      </c>
      <c r="F16" s="16">
        <f>IF(C16&gt;0,(+C16+(D16*2)+(E16*3))/6,IF(D16&gt;0,((D16*2)+(E16*3))/5,E16))</f>
        <v>702009.94333333336</v>
      </c>
      <c r="G16" s="3">
        <f t="shared" si="1"/>
        <v>7.8402324232213288E-5</v>
      </c>
      <c r="I16" s="16"/>
    </row>
    <row r="17" spans="1:9">
      <c r="A17" t="s">
        <v>27</v>
      </c>
      <c r="B17" t="s">
        <v>522</v>
      </c>
      <c r="C17" s="75">
        <v>3551978.49</v>
      </c>
      <c r="D17" s="75">
        <v>3852286.82</v>
      </c>
      <c r="E17" s="67">
        <v>3946180</v>
      </c>
      <c r="F17" s="16">
        <f t="shared" si="0"/>
        <v>3849182.0216666665</v>
      </c>
      <c r="G17" s="3">
        <f t="shared" si="1"/>
        <v>4.2988681251231311E-4</v>
      </c>
      <c r="I17" s="16"/>
    </row>
    <row r="18" spans="1:9">
      <c r="A18" t="s">
        <v>28</v>
      </c>
      <c r="B18" t="s">
        <v>523</v>
      </c>
      <c r="C18" s="75">
        <v>2583177</v>
      </c>
      <c r="D18" s="75">
        <v>3110500</v>
      </c>
      <c r="E18" s="67">
        <v>3062760</v>
      </c>
      <c r="F18" s="16">
        <f t="shared" si="0"/>
        <v>2998742.8333333335</v>
      </c>
      <c r="G18" s="3">
        <f t="shared" si="1"/>
        <v>3.3490751824919682E-4</v>
      </c>
      <c r="I18" s="16"/>
    </row>
    <row r="19" spans="1:9">
      <c r="A19" t="s">
        <v>29</v>
      </c>
      <c r="B19" t="s">
        <v>524</v>
      </c>
      <c r="C19" s="75">
        <v>2596114.94</v>
      </c>
      <c r="D19" s="75">
        <v>2833979</v>
      </c>
      <c r="E19" s="67">
        <v>2815392</v>
      </c>
      <c r="F19" s="16">
        <f t="shared" si="0"/>
        <v>2785041.4899999998</v>
      </c>
      <c r="G19" s="3">
        <f t="shared" si="1"/>
        <v>3.1104078791582888E-4</v>
      </c>
      <c r="I19" s="16"/>
    </row>
    <row r="20" spans="1:9">
      <c r="A20" t="s">
        <v>30</v>
      </c>
      <c r="B20" t="s">
        <v>525</v>
      </c>
      <c r="C20" s="75">
        <v>2638955</v>
      </c>
      <c r="D20" s="75">
        <v>3007279</v>
      </c>
      <c r="E20" s="67">
        <v>3111017</v>
      </c>
      <c r="F20" s="16">
        <f t="shared" si="0"/>
        <v>2997760.6666666665</v>
      </c>
      <c r="G20" s="3">
        <f t="shared" si="1"/>
        <v>3.3479782728230756E-4</v>
      </c>
      <c r="I20" s="16"/>
    </row>
    <row r="21" spans="1:9">
      <c r="A21" t="s">
        <v>31</v>
      </c>
      <c r="B21" t="s">
        <v>526</v>
      </c>
      <c r="C21" s="74">
        <v>4682614.51</v>
      </c>
      <c r="D21" s="74">
        <v>5871496.54</v>
      </c>
      <c r="E21" s="66">
        <v>5811054</v>
      </c>
      <c r="F21" s="16">
        <f>IF(C21&gt;0,(+C21+(D21*2)+(E21*3))/6,IF(D21&gt;0,((D21*2)+(E21*3))/5,E21))</f>
        <v>5643128.2650000006</v>
      </c>
      <c r="G21" s="3">
        <f t="shared" si="1"/>
        <v>6.3023946614730142E-4</v>
      </c>
      <c r="I21" s="16"/>
    </row>
    <row r="22" spans="1:9">
      <c r="A22" t="s">
        <v>32</v>
      </c>
      <c r="B22" t="s">
        <v>527</v>
      </c>
      <c r="C22" s="72">
        <v>1280112</v>
      </c>
      <c r="D22" s="72">
        <v>1395982</v>
      </c>
      <c r="E22" s="68">
        <v>1447260</v>
      </c>
      <c r="F22" s="16">
        <f t="shared" si="0"/>
        <v>1402309.3333333333</v>
      </c>
      <c r="G22" s="3">
        <f t="shared" si="1"/>
        <v>1.5661360935119166E-4</v>
      </c>
      <c r="I22" s="16"/>
    </row>
    <row r="23" spans="1:9">
      <c r="A23" t="s">
        <v>33</v>
      </c>
      <c r="B23" t="s">
        <v>528</v>
      </c>
      <c r="C23" s="72">
        <v>1588583.45</v>
      </c>
      <c r="D23" s="72">
        <v>1690957.41</v>
      </c>
      <c r="E23" s="68">
        <v>1741140.04</v>
      </c>
      <c r="F23" s="16">
        <f t="shared" si="0"/>
        <v>1698986.3983333334</v>
      </c>
      <c r="G23" s="3">
        <f t="shared" si="1"/>
        <v>1.8974728738991835E-4</v>
      </c>
      <c r="I23" s="16"/>
    </row>
    <row r="24" spans="1:9">
      <c r="A24" t="s">
        <v>34</v>
      </c>
      <c r="B24" t="s">
        <v>529</v>
      </c>
      <c r="C24" s="72">
        <v>1263485.29</v>
      </c>
      <c r="D24" s="72">
        <v>1397845</v>
      </c>
      <c r="E24" s="68">
        <v>1404691.86</v>
      </c>
      <c r="F24" s="16">
        <f t="shared" si="0"/>
        <v>1378875.145</v>
      </c>
      <c r="G24" s="3">
        <f t="shared" si="1"/>
        <v>1.53996417316696E-4</v>
      </c>
      <c r="I24" s="16"/>
    </row>
    <row r="25" spans="1:9">
      <c r="A25" t="s">
        <v>35</v>
      </c>
      <c r="B25" t="s">
        <v>530</v>
      </c>
      <c r="C25" s="72">
        <v>1625853</v>
      </c>
      <c r="D25" s="72">
        <v>1813875</v>
      </c>
      <c r="E25" s="68">
        <v>1799114</v>
      </c>
      <c r="F25" s="16">
        <f t="shared" si="0"/>
        <v>1775157.5</v>
      </c>
      <c r="G25" s="3">
        <f t="shared" si="1"/>
        <v>1.9825427716507486E-4</v>
      </c>
      <c r="I25" s="16"/>
    </row>
    <row r="26" spans="1:9">
      <c r="A26" t="s">
        <v>36</v>
      </c>
      <c r="B26" t="s">
        <v>531</v>
      </c>
      <c r="C26" s="72">
        <v>1217418.95</v>
      </c>
      <c r="D26" s="72">
        <v>1311972.92</v>
      </c>
      <c r="E26" s="68">
        <v>1339474.6399999999</v>
      </c>
      <c r="F26" s="16">
        <f t="shared" si="0"/>
        <v>1309964.7849999999</v>
      </c>
      <c r="G26" s="3">
        <f t="shared" si="1"/>
        <v>1.4630032634393157E-4</v>
      </c>
      <c r="I26" s="16"/>
    </row>
    <row r="27" spans="1:9">
      <c r="A27" t="s">
        <v>37</v>
      </c>
      <c r="B27" t="s">
        <v>532</v>
      </c>
      <c r="C27" s="72">
        <v>1265084.27</v>
      </c>
      <c r="D27" s="72">
        <v>1367486.17</v>
      </c>
      <c r="E27" s="68">
        <v>1385627.99</v>
      </c>
      <c r="F27" s="16">
        <f t="shared" si="0"/>
        <v>1359490.0966666667</v>
      </c>
      <c r="G27" s="3">
        <f t="shared" si="1"/>
        <v>1.5183144392975144E-4</v>
      </c>
      <c r="I27" s="16"/>
    </row>
    <row r="28" spans="1:9">
      <c r="A28" t="s">
        <v>38</v>
      </c>
      <c r="B28" t="s">
        <v>533</v>
      </c>
      <c r="C28" s="72">
        <v>1286334.29</v>
      </c>
      <c r="D28" s="72">
        <v>1396135</v>
      </c>
      <c r="E28" s="68">
        <v>1641103</v>
      </c>
      <c r="F28" s="16">
        <f t="shared" si="0"/>
        <v>1500318.8816666666</v>
      </c>
      <c r="G28" s="3">
        <f t="shared" si="1"/>
        <v>1.6755957451771941E-4</v>
      </c>
      <c r="I28" s="16"/>
    </row>
    <row r="29" spans="1:9">
      <c r="A29" t="s">
        <v>39</v>
      </c>
      <c r="B29" t="s">
        <v>534</v>
      </c>
      <c r="C29" s="72">
        <v>2366448.15</v>
      </c>
      <c r="D29" s="72">
        <v>2381999.48</v>
      </c>
      <c r="E29" s="68">
        <v>2303922</v>
      </c>
      <c r="F29" s="16">
        <f t="shared" si="0"/>
        <v>2340368.8516666666</v>
      </c>
      <c r="G29" s="3">
        <f t="shared" si="1"/>
        <v>2.6137857344310647E-4</v>
      </c>
      <c r="I29" s="16"/>
    </row>
    <row r="30" spans="1:9">
      <c r="A30" t="s">
        <v>40</v>
      </c>
      <c r="B30" t="s">
        <v>535</v>
      </c>
      <c r="C30" s="72">
        <v>3630662.32</v>
      </c>
      <c r="D30" s="72">
        <v>4016389.75</v>
      </c>
      <c r="E30" s="68">
        <v>4183108</v>
      </c>
      <c r="F30" s="16">
        <f t="shared" si="0"/>
        <v>4035460.97</v>
      </c>
      <c r="G30" s="3">
        <f t="shared" si="1"/>
        <v>4.5069093735920443E-4</v>
      </c>
      <c r="I30" s="16"/>
    </row>
    <row r="31" spans="1:9">
      <c r="A31" t="s">
        <v>41</v>
      </c>
      <c r="B31" t="s">
        <v>536</v>
      </c>
      <c r="C31" s="72">
        <v>80857217.400000006</v>
      </c>
      <c r="D31" s="72">
        <v>91302720</v>
      </c>
      <c r="E31" s="68">
        <v>91366503</v>
      </c>
      <c r="F31" s="16">
        <f t="shared" si="0"/>
        <v>89593694.399999991</v>
      </c>
      <c r="G31" s="3">
        <f t="shared" si="1"/>
        <v>1.0006060375950086E-2</v>
      </c>
      <c r="I31" s="16"/>
    </row>
    <row r="32" spans="1:9">
      <c r="A32" t="s">
        <v>42</v>
      </c>
      <c r="B32" t="s">
        <v>43</v>
      </c>
      <c r="C32" s="72">
        <v>798584</v>
      </c>
      <c r="D32" s="72">
        <v>786496</v>
      </c>
      <c r="E32" s="72">
        <v>812040</v>
      </c>
      <c r="F32" s="16">
        <f t="shared" si="0"/>
        <v>801282.66666666663</v>
      </c>
      <c r="G32" s="3">
        <f t="shared" si="1"/>
        <v>8.9489364118340835E-5</v>
      </c>
      <c r="I32" s="16"/>
    </row>
    <row r="33" spans="1:9">
      <c r="A33" t="s">
        <v>44</v>
      </c>
      <c r="B33" t="s">
        <v>45</v>
      </c>
      <c r="C33" s="72">
        <v>503040</v>
      </c>
      <c r="D33" s="72">
        <v>532744</v>
      </c>
      <c r="E33" s="72">
        <v>567389</v>
      </c>
      <c r="F33" s="16">
        <f t="shared" si="0"/>
        <v>545115.83333333337</v>
      </c>
      <c r="G33" s="3">
        <f t="shared" si="1"/>
        <v>6.0879975725386302E-5</v>
      </c>
      <c r="I33" s="16"/>
    </row>
    <row r="34" spans="1:9">
      <c r="A34" t="s">
        <v>46</v>
      </c>
      <c r="B34" t="s">
        <v>47</v>
      </c>
      <c r="C34" s="72">
        <v>16704004.600000001</v>
      </c>
      <c r="D34" s="72">
        <v>16918011.899999999</v>
      </c>
      <c r="E34" s="68">
        <f>11118233.88+6532104.26</f>
        <v>17650338.140000001</v>
      </c>
      <c r="F34" s="16">
        <f t="shared" si="0"/>
        <v>17248507.136666667</v>
      </c>
      <c r="G34" s="3">
        <f t="shared" si="1"/>
        <v>1.9263588242488259E-3</v>
      </c>
      <c r="I34" s="16"/>
    </row>
    <row r="35" spans="1:9">
      <c r="A35" t="s">
        <v>48</v>
      </c>
      <c r="B35" t="s">
        <v>49</v>
      </c>
      <c r="C35" s="72">
        <v>199262259</v>
      </c>
      <c r="D35" s="72">
        <v>203318925.77000001</v>
      </c>
      <c r="E35" s="68">
        <v>206766147</v>
      </c>
      <c r="F35" s="16">
        <f t="shared" si="0"/>
        <v>204366425.25666666</v>
      </c>
      <c r="G35" s="3">
        <f t="shared" si="1"/>
        <v>2.2824182032338398E-2</v>
      </c>
      <c r="I35" s="16"/>
    </row>
    <row r="36" spans="1:9">
      <c r="A36" t="s">
        <v>50</v>
      </c>
      <c r="B36" t="s">
        <v>502</v>
      </c>
      <c r="C36" s="72">
        <v>13355331</v>
      </c>
      <c r="D36" s="72">
        <v>13960654.949999999</v>
      </c>
      <c r="E36" s="68">
        <v>14793053.310000001</v>
      </c>
      <c r="F36" s="16">
        <f t="shared" si="0"/>
        <v>14275966.805</v>
      </c>
      <c r="G36" s="3">
        <f t="shared" si="1"/>
        <v>1.5943776705773308E-3</v>
      </c>
      <c r="I36" s="16"/>
    </row>
    <row r="37" spans="1:9">
      <c r="A37" t="s">
        <v>51</v>
      </c>
      <c r="B37" t="s">
        <v>52</v>
      </c>
      <c r="C37" s="72">
        <v>145865011</v>
      </c>
      <c r="D37" s="72">
        <v>160662510</v>
      </c>
      <c r="E37" s="68">
        <v>167291598.37</v>
      </c>
      <c r="F37" s="16">
        <f t="shared" si="0"/>
        <v>161510804.35166666</v>
      </c>
      <c r="G37" s="3">
        <f t="shared" ref="G37:G68" si="2">+F37/$F$267</f>
        <v>1.8037953123083164E-2</v>
      </c>
      <c r="I37" s="16"/>
    </row>
    <row r="38" spans="1:9">
      <c r="A38" t="s">
        <v>53</v>
      </c>
      <c r="B38" t="s">
        <v>54</v>
      </c>
      <c r="C38" s="72">
        <v>42514063.399999999</v>
      </c>
      <c r="D38" s="72">
        <v>43885926.939999998</v>
      </c>
      <c r="E38" s="68">
        <v>44990844.82</v>
      </c>
      <c r="F38" s="16">
        <f t="shared" si="0"/>
        <v>44209741.956666671</v>
      </c>
      <c r="G38" s="3">
        <f t="shared" si="2"/>
        <v>4.9374607240616304E-3</v>
      </c>
      <c r="I38" s="16"/>
    </row>
    <row r="39" spans="1:9">
      <c r="A39" t="s">
        <v>55</v>
      </c>
      <c r="B39" t="s">
        <v>56</v>
      </c>
      <c r="C39" s="72">
        <v>5835127</v>
      </c>
      <c r="D39" s="72">
        <v>6144127</v>
      </c>
      <c r="E39" s="72">
        <v>6802160.9699999997</v>
      </c>
      <c r="F39" s="16">
        <f t="shared" si="0"/>
        <v>6421643.9849999994</v>
      </c>
      <c r="G39" s="3">
        <f t="shared" si="2"/>
        <v>7.171861575424297E-4</v>
      </c>
      <c r="I39" s="16"/>
    </row>
    <row r="40" spans="1:9">
      <c r="A40" t="s">
        <v>57</v>
      </c>
      <c r="B40" t="s">
        <v>58</v>
      </c>
      <c r="C40" s="72">
        <v>9316065.3800000008</v>
      </c>
      <c r="D40" s="72">
        <v>9711258</v>
      </c>
      <c r="E40" s="72">
        <v>10287579</v>
      </c>
      <c r="F40" s="16">
        <f t="shared" si="0"/>
        <v>9933553.0633333344</v>
      </c>
      <c r="G40" s="3">
        <f t="shared" si="2"/>
        <v>1.1094054371243484E-3</v>
      </c>
      <c r="I40" s="16"/>
    </row>
    <row r="41" spans="1:9">
      <c r="A41" t="s">
        <v>59</v>
      </c>
      <c r="B41" t="s">
        <v>60</v>
      </c>
      <c r="C41" s="72">
        <v>13339624</v>
      </c>
      <c r="D41" s="72">
        <v>13642106</v>
      </c>
      <c r="E41" s="72">
        <v>14810610.640000001</v>
      </c>
      <c r="F41" s="16">
        <f t="shared" si="0"/>
        <v>14175944.653333334</v>
      </c>
      <c r="G41" s="3">
        <f t="shared" si="2"/>
        <v>1.5832069325559608E-3</v>
      </c>
      <c r="I41" s="16"/>
    </row>
    <row r="42" spans="1:9">
      <c r="A42" t="s">
        <v>61</v>
      </c>
      <c r="B42" t="s">
        <v>537</v>
      </c>
      <c r="C42" s="72">
        <v>5336976</v>
      </c>
      <c r="D42" s="72">
        <v>5764503.4400000004</v>
      </c>
      <c r="E42" s="72">
        <v>6067593.04</v>
      </c>
      <c r="F42" s="16">
        <f t="shared" si="0"/>
        <v>5844793.666666667</v>
      </c>
      <c r="G42" s="3">
        <f t="shared" si="2"/>
        <v>6.5276199073265755E-4</v>
      </c>
      <c r="I42" s="16"/>
    </row>
    <row r="43" spans="1:9">
      <c r="A43" t="s">
        <v>62</v>
      </c>
      <c r="B43" t="s">
        <v>63</v>
      </c>
      <c r="C43" s="72">
        <v>13993855</v>
      </c>
      <c r="D43" s="72">
        <v>14659362</v>
      </c>
      <c r="E43" s="72">
        <v>15652783</v>
      </c>
      <c r="F43" s="16">
        <f t="shared" si="0"/>
        <v>15045154.666666666</v>
      </c>
      <c r="G43" s="3">
        <f t="shared" si="2"/>
        <v>1.6802826021222075E-3</v>
      </c>
      <c r="I43" s="16"/>
    </row>
    <row r="44" spans="1:9">
      <c r="A44" t="s">
        <v>64</v>
      </c>
      <c r="B44" t="s">
        <v>538</v>
      </c>
      <c r="C44" s="72">
        <v>135184924</v>
      </c>
      <c r="D44" s="72">
        <v>123946061</v>
      </c>
      <c r="E44" s="68">
        <v>122126713</v>
      </c>
      <c r="F44" s="16">
        <f t="shared" si="0"/>
        <v>124909530.83333333</v>
      </c>
      <c r="G44" s="3">
        <f t="shared" si="2"/>
        <v>1.3950226245497162E-2</v>
      </c>
      <c r="I44" s="16"/>
    </row>
    <row r="45" spans="1:9">
      <c r="A45" t="s">
        <v>561</v>
      </c>
      <c r="B45" t="s">
        <v>562</v>
      </c>
      <c r="C45" s="72">
        <v>378772</v>
      </c>
      <c r="D45" s="72">
        <v>337113</v>
      </c>
      <c r="E45" s="68">
        <v>364435</v>
      </c>
      <c r="F45" s="16">
        <f t="shared" si="0"/>
        <v>357717.16666666669</v>
      </c>
      <c r="G45" s="3">
        <f t="shared" si="2"/>
        <v>3.9950797778247064E-5</v>
      </c>
      <c r="I45" s="16"/>
    </row>
    <row r="46" spans="1:9">
      <c r="A46" t="s">
        <v>65</v>
      </c>
      <c r="B46" t="s">
        <v>66</v>
      </c>
      <c r="C46" s="72">
        <v>5079764</v>
      </c>
      <c r="D46" s="72">
        <v>5234017.8899999997</v>
      </c>
      <c r="E46" s="68">
        <v>5333693.6100000003</v>
      </c>
      <c r="F46" s="16">
        <f t="shared" si="0"/>
        <v>5258146.7683333335</v>
      </c>
      <c r="G46" s="3">
        <f t="shared" si="2"/>
        <v>5.8724371599917151E-4</v>
      </c>
      <c r="I46" s="16"/>
    </row>
    <row r="47" spans="1:9">
      <c r="A47" t="s">
        <v>67</v>
      </c>
      <c r="B47" t="s">
        <v>68</v>
      </c>
      <c r="C47" s="72">
        <v>19015311</v>
      </c>
      <c r="D47" s="72">
        <v>18822265.920000002</v>
      </c>
      <c r="E47" s="72">
        <v>19013326</v>
      </c>
      <c r="F47" s="16">
        <f t="shared" si="0"/>
        <v>18949970.140000001</v>
      </c>
      <c r="G47" s="3">
        <f t="shared" si="2"/>
        <v>2.1163827054249849E-3</v>
      </c>
      <c r="I47" s="16"/>
    </row>
    <row r="48" spans="1:9">
      <c r="A48" t="s">
        <v>69</v>
      </c>
      <c r="B48" t="s">
        <v>70</v>
      </c>
      <c r="C48" s="72">
        <v>605775</v>
      </c>
      <c r="D48" s="72">
        <v>707237</v>
      </c>
      <c r="E48" s="72">
        <v>729315.99</v>
      </c>
      <c r="F48" s="16">
        <f t="shared" si="0"/>
        <v>701366.16166666662</v>
      </c>
      <c r="G48" s="3">
        <f t="shared" si="2"/>
        <v>7.8330424995679549E-5</v>
      </c>
      <c r="I48" s="16"/>
    </row>
    <row r="49" spans="1:10">
      <c r="A49" t="s">
        <v>71</v>
      </c>
      <c r="B49" t="s">
        <v>72</v>
      </c>
      <c r="C49" s="72">
        <v>754349</v>
      </c>
      <c r="D49" s="72">
        <v>587334</v>
      </c>
      <c r="E49" s="68">
        <v>872194.78</v>
      </c>
      <c r="F49" s="16">
        <f t="shared" si="0"/>
        <v>757600.22333333327</v>
      </c>
      <c r="G49" s="3">
        <f t="shared" si="2"/>
        <v>8.4610793496942813E-5</v>
      </c>
      <c r="I49" s="16"/>
    </row>
    <row r="50" spans="1:10">
      <c r="A50" t="s">
        <v>73</v>
      </c>
      <c r="B50" t="s">
        <v>74</v>
      </c>
      <c r="C50" s="72">
        <v>429277</v>
      </c>
      <c r="D50" s="72">
        <v>588697.65</v>
      </c>
      <c r="E50" s="72">
        <v>624978</v>
      </c>
      <c r="F50" s="16">
        <f t="shared" si="0"/>
        <v>580267.71666666667</v>
      </c>
      <c r="G50" s="3">
        <f t="shared" si="2"/>
        <v>6.480583087978304E-5</v>
      </c>
      <c r="I50" s="16"/>
    </row>
    <row r="51" spans="1:10">
      <c r="A51" t="s">
        <v>75</v>
      </c>
      <c r="B51" t="s">
        <v>76</v>
      </c>
      <c r="C51" s="72">
        <v>1755640</v>
      </c>
      <c r="D51" s="72">
        <v>1717281.34</v>
      </c>
      <c r="E51" s="72">
        <v>1727130.6</v>
      </c>
      <c r="F51" s="16">
        <f t="shared" si="0"/>
        <v>1728599.08</v>
      </c>
      <c r="G51" s="3">
        <f t="shared" si="2"/>
        <v>1.9305450987510314E-4</v>
      </c>
      <c r="I51" s="16"/>
    </row>
    <row r="52" spans="1:10">
      <c r="A52" t="s">
        <v>77</v>
      </c>
      <c r="B52" t="s">
        <v>78</v>
      </c>
      <c r="C52" s="72">
        <v>718987</v>
      </c>
      <c r="D52" s="72">
        <v>765647</v>
      </c>
      <c r="E52" s="72">
        <v>765742</v>
      </c>
      <c r="F52" s="16">
        <f t="shared" si="0"/>
        <v>757917.83333333337</v>
      </c>
      <c r="G52" s="3">
        <f t="shared" si="2"/>
        <v>8.4646265020438851E-5</v>
      </c>
      <c r="I52" s="16"/>
    </row>
    <row r="53" spans="1:10">
      <c r="A53" t="s">
        <v>79</v>
      </c>
      <c r="B53" t="s">
        <v>80</v>
      </c>
      <c r="C53" s="72">
        <v>8027903.4699999997</v>
      </c>
      <c r="D53" s="72">
        <v>7880191.4000000004</v>
      </c>
      <c r="E53" s="68">
        <v>8139086</v>
      </c>
      <c r="F53" s="16">
        <f t="shared" si="0"/>
        <v>8034257.3783333329</v>
      </c>
      <c r="G53" s="3">
        <f t="shared" si="2"/>
        <v>8.9728707965329511E-4</v>
      </c>
      <c r="I53" s="16"/>
    </row>
    <row r="54" spans="1:10">
      <c r="A54" t="s">
        <v>81</v>
      </c>
      <c r="B54" t="s">
        <v>503</v>
      </c>
      <c r="C54" s="72">
        <v>18528368</v>
      </c>
      <c r="D54" s="72">
        <v>18574738</v>
      </c>
      <c r="E54" s="68">
        <v>19895085</v>
      </c>
      <c r="F54" s="16">
        <f t="shared" si="0"/>
        <v>19227183.166666668</v>
      </c>
      <c r="G54" s="3">
        <f t="shared" si="2"/>
        <v>2.1473425882649823E-3</v>
      </c>
      <c r="I54" s="16"/>
    </row>
    <row r="55" spans="1:10">
      <c r="A55" t="s">
        <v>82</v>
      </c>
      <c r="B55" t="s">
        <v>83</v>
      </c>
      <c r="C55" s="72">
        <v>314444.26</v>
      </c>
      <c r="D55" s="72">
        <v>317585</v>
      </c>
      <c r="E55" s="72">
        <v>328574.84000000003</v>
      </c>
      <c r="F55" s="16">
        <f t="shared" ref="F55:F102" si="3">IF(C55&gt;0,(+C55+(D55*2)+(E55*3))/6,IF(D55&gt;0,((D55*2)+(E55*3))/5,E55))</f>
        <v>322556.46333333332</v>
      </c>
      <c r="G55" s="3">
        <f t="shared" si="2"/>
        <v>3.6023957582959803E-5</v>
      </c>
      <c r="I55" s="16"/>
    </row>
    <row r="56" spans="1:10">
      <c r="A56" t="s">
        <v>84</v>
      </c>
      <c r="B56" s="36" t="s">
        <v>565</v>
      </c>
      <c r="C56" s="72">
        <v>27096310</v>
      </c>
      <c r="D56" s="72">
        <v>25853613.030000001</v>
      </c>
      <c r="E56" s="68">
        <v>25927316</v>
      </c>
      <c r="F56" s="16">
        <f t="shared" si="3"/>
        <v>26097580.676666666</v>
      </c>
      <c r="G56" s="3">
        <f t="shared" si="2"/>
        <v>2.9146467244792504E-3</v>
      </c>
      <c r="I56" s="16"/>
    </row>
    <row r="57" spans="1:10">
      <c r="A57" t="s">
        <v>85</v>
      </c>
      <c r="B57" t="s">
        <v>86</v>
      </c>
      <c r="C57" s="72">
        <v>14757541.6</v>
      </c>
      <c r="D57" s="72">
        <v>15493670.02</v>
      </c>
      <c r="E57" s="72">
        <v>17806772.300000001</v>
      </c>
      <c r="F57" s="16">
        <f t="shared" si="3"/>
        <v>16527533.090000002</v>
      </c>
      <c r="G57" s="3">
        <f t="shared" si="2"/>
        <v>1.8458385388788355E-3</v>
      </c>
      <c r="I57" s="16"/>
    </row>
    <row r="58" spans="1:10">
      <c r="A58" t="s">
        <v>87</v>
      </c>
      <c r="B58" t="s">
        <v>88</v>
      </c>
      <c r="C58" s="72">
        <v>481849274</v>
      </c>
      <c r="D58" s="72">
        <v>523696288</v>
      </c>
      <c r="E58" s="68">
        <v>621594048</v>
      </c>
      <c r="F58" s="16">
        <f t="shared" si="3"/>
        <v>565670665.66666663</v>
      </c>
      <c r="G58" s="3">
        <f t="shared" si="2"/>
        <v>6.3175593678437961E-2</v>
      </c>
      <c r="I58" s="16"/>
    </row>
    <row r="59" spans="1:10">
      <c r="A59" t="s">
        <v>89</v>
      </c>
      <c r="B59" s="36" t="s">
        <v>563</v>
      </c>
      <c r="C59" s="72">
        <v>1772071.86</v>
      </c>
      <c r="D59" s="72">
        <v>2040259</v>
      </c>
      <c r="E59" s="72">
        <v>2254088.0099999998</v>
      </c>
      <c r="F59" s="16">
        <f t="shared" si="3"/>
        <v>2102475.6483333334</v>
      </c>
      <c r="G59" s="3">
        <f t="shared" si="2"/>
        <v>2.3481003230276589E-4</v>
      </c>
      <c r="I59" s="16"/>
    </row>
    <row r="60" spans="1:10">
      <c r="A60" t="s">
        <v>90</v>
      </c>
      <c r="B60" t="s">
        <v>91</v>
      </c>
      <c r="C60" s="72">
        <v>618559</v>
      </c>
      <c r="D60" s="72">
        <v>673802</v>
      </c>
      <c r="E60" s="72">
        <v>726540</v>
      </c>
      <c r="F60" s="16">
        <f t="shared" si="3"/>
        <v>690963.83333333337</v>
      </c>
      <c r="G60" s="3">
        <f t="shared" si="2"/>
        <v>7.7168665498531408E-5</v>
      </c>
      <c r="I60" s="16"/>
    </row>
    <row r="61" spans="1:10">
      <c r="A61" t="s">
        <v>92</v>
      </c>
      <c r="B61" t="s">
        <v>93</v>
      </c>
      <c r="C61" s="72">
        <v>1471935</v>
      </c>
      <c r="D61" s="72">
        <v>1480868.58</v>
      </c>
      <c r="E61" s="68">
        <v>1505898.93</v>
      </c>
      <c r="F61" s="16">
        <f t="shared" si="3"/>
        <v>1491894.825</v>
      </c>
      <c r="G61" s="3">
        <f t="shared" si="2"/>
        <v>1.6661875362422257E-4</v>
      </c>
      <c r="I61" s="16"/>
    </row>
    <row r="62" spans="1:10">
      <c r="A62" t="s">
        <v>495</v>
      </c>
      <c r="B62" t="s">
        <v>496</v>
      </c>
      <c r="C62" s="72">
        <v>6953705.7999999998</v>
      </c>
      <c r="D62" s="71">
        <v>7321767.0700000003</v>
      </c>
      <c r="E62" s="69">
        <v>7326210.0499999998</v>
      </c>
      <c r="F62" s="16">
        <f t="shared" si="3"/>
        <v>7262645.0150000006</v>
      </c>
      <c r="G62" s="3">
        <f t="shared" si="2"/>
        <v>8.1111137336003114E-4</v>
      </c>
      <c r="I62" s="16"/>
    </row>
    <row r="63" spans="1:10">
      <c r="A63" t="s">
        <v>94</v>
      </c>
      <c r="B63" t="s">
        <v>497</v>
      </c>
      <c r="C63" s="72">
        <v>3599447.3</v>
      </c>
      <c r="D63" s="71">
        <v>3599447.3</v>
      </c>
      <c r="E63" s="71">
        <v>3599447.3</v>
      </c>
      <c r="F63" s="16">
        <f t="shared" si="3"/>
        <v>3599447.2999999993</v>
      </c>
      <c r="G63" s="3">
        <f t="shared" si="2"/>
        <v>4.0199577933523094E-4</v>
      </c>
      <c r="I63" s="16"/>
      <c r="J63" s="52" t="s">
        <v>581</v>
      </c>
    </row>
    <row r="64" spans="1:10">
      <c r="A64" t="s">
        <v>95</v>
      </c>
      <c r="B64" t="s">
        <v>96</v>
      </c>
      <c r="C64" s="72">
        <v>15351876.82</v>
      </c>
      <c r="D64" s="71">
        <v>15680841.49</v>
      </c>
      <c r="E64" s="71">
        <v>16485945</v>
      </c>
      <c r="F64" s="16">
        <f t="shared" si="3"/>
        <v>16028565.799999999</v>
      </c>
      <c r="G64" s="3">
        <f t="shared" si="2"/>
        <v>1.7901125543349475E-3</v>
      </c>
      <c r="I64" s="16"/>
    </row>
    <row r="65" spans="1:9">
      <c r="A65" t="s">
        <v>97</v>
      </c>
      <c r="B65" t="s">
        <v>98</v>
      </c>
      <c r="C65" s="72">
        <v>18260943</v>
      </c>
      <c r="D65" s="71">
        <v>17343893</v>
      </c>
      <c r="E65" s="69">
        <v>20170706</v>
      </c>
      <c r="F65" s="16">
        <f t="shared" si="3"/>
        <v>18910141.166666668</v>
      </c>
      <c r="G65" s="3">
        <f t="shared" si="2"/>
        <v>2.1119345005088425E-3</v>
      </c>
      <c r="I65" s="16"/>
    </row>
    <row r="66" spans="1:9">
      <c r="A66" t="s">
        <v>99</v>
      </c>
      <c r="B66" t="s">
        <v>100</v>
      </c>
      <c r="C66" s="72">
        <v>71055071.909999996</v>
      </c>
      <c r="D66" s="71">
        <v>73081305.950000003</v>
      </c>
      <c r="E66" s="69">
        <v>74118257.420000002</v>
      </c>
      <c r="F66" s="16">
        <f t="shared" si="3"/>
        <v>73262076.01166667</v>
      </c>
      <c r="G66" s="3">
        <f t="shared" si="2"/>
        <v>8.1821021082950363E-3</v>
      </c>
      <c r="I66" s="16"/>
    </row>
    <row r="67" spans="1:9">
      <c r="A67" t="s">
        <v>101</v>
      </c>
      <c r="B67" t="s">
        <v>539</v>
      </c>
      <c r="C67" s="72">
        <v>33937806</v>
      </c>
      <c r="D67" s="71">
        <v>42734138.530000001</v>
      </c>
      <c r="E67" s="69">
        <v>42198069.380000003</v>
      </c>
      <c r="F67" s="16">
        <f t="shared" si="3"/>
        <v>41000048.533333339</v>
      </c>
      <c r="G67" s="3">
        <f t="shared" si="2"/>
        <v>4.5789936868751019E-3</v>
      </c>
      <c r="I67" s="16"/>
    </row>
    <row r="68" spans="1:9">
      <c r="A68" t="s">
        <v>102</v>
      </c>
      <c r="B68" t="s">
        <v>103</v>
      </c>
      <c r="C68" s="72">
        <v>1183288</v>
      </c>
      <c r="D68" s="71">
        <v>1282475</v>
      </c>
      <c r="E68" s="71">
        <v>1312180</v>
      </c>
      <c r="F68" s="16">
        <f t="shared" si="3"/>
        <v>1280796.3333333333</v>
      </c>
      <c r="G68" s="3">
        <f t="shared" si="2"/>
        <v>1.4304271663820154E-4</v>
      </c>
      <c r="I68" s="16"/>
    </row>
    <row r="69" spans="1:9">
      <c r="A69" t="s">
        <v>104</v>
      </c>
      <c r="B69" t="s">
        <v>105</v>
      </c>
      <c r="C69" s="72">
        <v>2237718.5299999998</v>
      </c>
      <c r="D69" s="71">
        <v>2363610</v>
      </c>
      <c r="E69" s="71">
        <v>2464201.85</v>
      </c>
      <c r="F69" s="16">
        <f t="shared" si="3"/>
        <v>2392924.0133333332</v>
      </c>
      <c r="G69" s="3">
        <f t="shared" ref="G69:G100" si="4">+F69/$F$267</f>
        <v>2.6724807267769192E-4</v>
      </c>
      <c r="I69" s="16"/>
    </row>
    <row r="70" spans="1:9">
      <c r="A70" t="s">
        <v>106</v>
      </c>
      <c r="B70" t="s">
        <v>107</v>
      </c>
      <c r="C70" s="72">
        <v>29172125</v>
      </c>
      <c r="D70" s="71">
        <v>31825478</v>
      </c>
      <c r="E70" s="69">
        <v>34094821</v>
      </c>
      <c r="F70" s="16">
        <f t="shared" si="3"/>
        <v>32517924</v>
      </c>
      <c r="G70" s="3">
        <f t="shared" si="4"/>
        <v>3.631687620692158E-3</v>
      </c>
      <c r="I70" s="16"/>
    </row>
    <row r="71" spans="1:9">
      <c r="A71" t="s">
        <v>108</v>
      </c>
      <c r="B71" t="s">
        <v>109</v>
      </c>
      <c r="C71" s="72">
        <v>1330597</v>
      </c>
      <c r="D71" s="71">
        <v>1304771</v>
      </c>
      <c r="E71" s="71">
        <v>1309679</v>
      </c>
      <c r="F71" s="16">
        <f t="shared" si="3"/>
        <v>1311529.3333333333</v>
      </c>
      <c r="G71" s="3">
        <f t="shared" si="4"/>
        <v>1.4647505923321875E-4</v>
      </c>
      <c r="I71" s="16"/>
    </row>
    <row r="72" spans="1:9">
      <c r="A72" t="s">
        <v>110</v>
      </c>
      <c r="B72" t="s">
        <v>111</v>
      </c>
      <c r="C72" s="72">
        <v>1777038.39</v>
      </c>
      <c r="D72" s="71">
        <v>1846115.77</v>
      </c>
      <c r="E72" s="71">
        <v>1983976.69</v>
      </c>
      <c r="F72" s="16">
        <f t="shared" si="3"/>
        <v>1903533.3333333333</v>
      </c>
      <c r="G72" s="3">
        <f t="shared" si="4"/>
        <v>2.1259162922705478E-4</v>
      </c>
      <c r="I72" s="16"/>
    </row>
    <row r="73" spans="1:9">
      <c r="A73" t="s">
        <v>112</v>
      </c>
      <c r="B73" t="s">
        <v>113</v>
      </c>
      <c r="C73" s="72">
        <v>245457</v>
      </c>
      <c r="D73" s="71">
        <v>233263</v>
      </c>
      <c r="E73" s="71">
        <v>236180</v>
      </c>
      <c r="F73" s="16">
        <f t="shared" si="3"/>
        <v>236753.83333333334</v>
      </c>
      <c r="G73" s="3">
        <f t="shared" si="4"/>
        <v>2.6441293290066153E-5</v>
      </c>
      <c r="I73" s="16"/>
    </row>
    <row r="74" spans="1:9">
      <c r="A74" t="s">
        <v>114</v>
      </c>
      <c r="B74" t="s">
        <v>115</v>
      </c>
      <c r="C74" s="72">
        <v>3608201</v>
      </c>
      <c r="D74" s="71">
        <v>4261569</v>
      </c>
      <c r="E74" s="71">
        <v>4848530</v>
      </c>
      <c r="F74" s="16">
        <f t="shared" si="3"/>
        <v>4446154.833333333</v>
      </c>
      <c r="G74" s="3">
        <f t="shared" si="4"/>
        <v>4.9655831251396222E-4</v>
      </c>
      <c r="I74" s="16"/>
    </row>
    <row r="75" spans="1:9">
      <c r="A75" t="s">
        <v>116</v>
      </c>
      <c r="B75" t="s">
        <v>117</v>
      </c>
      <c r="C75" s="72">
        <v>1726635.96</v>
      </c>
      <c r="D75" s="71">
        <v>1797913.23</v>
      </c>
      <c r="E75" s="71">
        <v>1846905.66</v>
      </c>
      <c r="F75" s="16">
        <f t="shared" si="3"/>
        <v>1810529.8999999997</v>
      </c>
      <c r="G75" s="3">
        <f t="shared" si="4"/>
        <v>2.0220476020311166E-4</v>
      </c>
      <c r="I75" s="16"/>
    </row>
    <row r="76" spans="1:9">
      <c r="A76" t="s">
        <v>118</v>
      </c>
      <c r="B76" t="s">
        <v>119</v>
      </c>
      <c r="C76" s="72">
        <v>10435031</v>
      </c>
      <c r="D76" s="71">
        <v>10907453</v>
      </c>
      <c r="E76" s="71">
        <v>12775047</v>
      </c>
      <c r="F76" s="16">
        <f t="shared" si="3"/>
        <v>11762513</v>
      </c>
      <c r="G76" s="3">
        <f t="shared" si="4"/>
        <v>1.313668512489622E-3</v>
      </c>
      <c r="I76" s="16"/>
    </row>
    <row r="77" spans="1:9">
      <c r="A77" t="s">
        <v>120</v>
      </c>
      <c r="B77" t="s">
        <v>121</v>
      </c>
      <c r="C77" s="72">
        <v>1251584.8400000001</v>
      </c>
      <c r="D77" s="71">
        <v>1325851</v>
      </c>
      <c r="E77" s="71">
        <v>1480261</v>
      </c>
      <c r="F77" s="16">
        <f t="shared" si="3"/>
        <v>1390678.3066666666</v>
      </c>
      <c r="G77" s="3">
        <f t="shared" si="4"/>
        <v>1.5531462557961774E-4</v>
      </c>
      <c r="I77" s="16"/>
    </row>
    <row r="78" spans="1:9">
      <c r="A78" t="s">
        <v>122</v>
      </c>
      <c r="B78" t="s">
        <v>123</v>
      </c>
      <c r="C78" s="72">
        <v>2763048.88</v>
      </c>
      <c r="D78" s="71">
        <v>2740400.85</v>
      </c>
      <c r="E78" s="71">
        <v>2897316.31</v>
      </c>
      <c r="F78" s="16">
        <f t="shared" si="3"/>
        <v>2822633.2516666665</v>
      </c>
      <c r="G78" s="3">
        <f t="shared" si="4"/>
        <v>3.1523913512535072E-4</v>
      </c>
      <c r="I78" s="16"/>
    </row>
    <row r="79" spans="1:9">
      <c r="A79" t="s">
        <v>124</v>
      </c>
      <c r="B79" t="s">
        <v>504</v>
      </c>
      <c r="C79" s="72">
        <v>1457297.05</v>
      </c>
      <c r="D79" s="71">
        <v>1435328.57</v>
      </c>
      <c r="E79" s="71">
        <v>1560443.57</v>
      </c>
      <c r="F79" s="16">
        <f t="shared" si="3"/>
        <v>1501547.4833333334</v>
      </c>
      <c r="G79" s="3">
        <f t="shared" si="4"/>
        <v>1.6769678799615658E-4</v>
      </c>
      <c r="I79" s="16"/>
    </row>
    <row r="80" spans="1:9">
      <c r="A80" t="s">
        <v>125</v>
      </c>
      <c r="B80" t="s">
        <v>126</v>
      </c>
      <c r="C80" s="72">
        <v>5796458</v>
      </c>
      <c r="D80" s="71">
        <v>5714819</v>
      </c>
      <c r="E80" s="71">
        <v>6050066</v>
      </c>
      <c r="F80" s="16">
        <f t="shared" si="3"/>
        <v>5896049</v>
      </c>
      <c r="G80" s="3">
        <f t="shared" si="4"/>
        <v>6.5848632170658803E-4</v>
      </c>
      <c r="I80" s="16"/>
    </row>
    <row r="81" spans="1:9">
      <c r="A81" t="s">
        <v>483</v>
      </c>
      <c r="B81" t="s">
        <v>540</v>
      </c>
      <c r="C81" s="72">
        <v>411932</v>
      </c>
      <c r="D81" s="71">
        <v>408315.96</v>
      </c>
      <c r="E81" s="71">
        <v>401857.13</v>
      </c>
      <c r="F81" s="16">
        <f>IF(C81&gt;0,(+C81+(D81*2)+(E81*3))/6,IF(D81&gt;0,((D81*2)+(E81*3))/5,E81))</f>
        <v>405689.21833333332</v>
      </c>
      <c r="G81" s="3">
        <f t="shared" si="4"/>
        <v>4.5308443185654923E-5</v>
      </c>
      <c r="I81" s="16"/>
    </row>
    <row r="82" spans="1:9">
      <c r="A82" t="s">
        <v>127</v>
      </c>
      <c r="B82" t="s">
        <v>498</v>
      </c>
      <c r="C82" s="72">
        <v>7257377</v>
      </c>
      <c r="D82" s="71">
        <v>7991361</v>
      </c>
      <c r="E82" s="71">
        <v>8189024</v>
      </c>
      <c r="F82" s="16">
        <f t="shared" si="3"/>
        <v>7967861.833333333</v>
      </c>
      <c r="G82" s="3">
        <f t="shared" si="4"/>
        <v>8.898718498604705E-4</v>
      </c>
      <c r="I82" s="16"/>
    </row>
    <row r="83" spans="1:9">
      <c r="A83" t="s">
        <v>128</v>
      </c>
      <c r="B83" t="s">
        <v>129</v>
      </c>
      <c r="C83" s="72">
        <v>1508164</v>
      </c>
      <c r="D83" s="71">
        <v>1979347</v>
      </c>
      <c r="E83" s="71">
        <v>2625092</v>
      </c>
      <c r="F83" s="16">
        <f t="shared" si="3"/>
        <v>2223689</v>
      </c>
      <c r="G83" s="3">
        <f t="shared" si="4"/>
        <v>2.4834745949862372E-4</v>
      </c>
      <c r="I83" s="16"/>
    </row>
    <row r="84" spans="1:9">
      <c r="A84" t="s">
        <v>130</v>
      </c>
      <c r="B84" t="s">
        <v>541</v>
      </c>
      <c r="C84" s="72">
        <v>5408363</v>
      </c>
      <c r="D84" s="71">
        <v>5464875</v>
      </c>
      <c r="E84" s="71">
        <v>6217491</v>
      </c>
      <c r="F84" s="16">
        <f t="shared" si="3"/>
        <v>5831764.333333333</v>
      </c>
      <c r="G84" s="3">
        <f t="shared" si="4"/>
        <v>6.5130684038011537E-4</v>
      </c>
      <c r="I84" s="16"/>
    </row>
    <row r="85" spans="1:9">
      <c r="A85" t="s">
        <v>131</v>
      </c>
      <c r="B85" t="s">
        <v>132</v>
      </c>
      <c r="C85" s="72">
        <v>495880</v>
      </c>
      <c r="D85" s="71">
        <v>534172</v>
      </c>
      <c r="E85" s="71">
        <v>634519</v>
      </c>
      <c r="F85" s="16">
        <f t="shared" si="3"/>
        <v>577963.5</v>
      </c>
      <c r="G85" s="3">
        <f t="shared" si="4"/>
        <v>6.4548489877825905E-5</v>
      </c>
      <c r="I85" s="16"/>
    </row>
    <row r="86" spans="1:9">
      <c r="A86" t="s">
        <v>133</v>
      </c>
      <c r="B86" t="s">
        <v>542</v>
      </c>
      <c r="C86" s="72">
        <v>184530</v>
      </c>
      <c r="D86" s="71">
        <v>202500</v>
      </c>
      <c r="E86" s="71">
        <v>216203.5</v>
      </c>
      <c r="F86" s="16">
        <f t="shared" si="3"/>
        <v>206356.75</v>
      </c>
      <c r="G86" s="3">
        <f t="shared" si="4"/>
        <v>2.3046466755419765E-5</v>
      </c>
      <c r="I86" s="16"/>
    </row>
    <row r="87" spans="1:9">
      <c r="A87" t="s">
        <v>134</v>
      </c>
      <c r="B87" t="s">
        <v>135</v>
      </c>
      <c r="C87" s="72">
        <v>435993</v>
      </c>
      <c r="D87" s="71">
        <v>549684</v>
      </c>
      <c r="E87" s="71">
        <v>535182</v>
      </c>
      <c r="F87" s="16">
        <f t="shared" si="3"/>
        <v>523484.5</v>
      </c>
      <c r="G87" s="3">
        <f t="shared" si="4"/>
        <v>5.846413129799504E-5</v>
      </c>
      <c r="I87" s="16"/>
    </row>
    <row r="88" spans="1:9">
      <c r="A88" t="s">
        <v>136</v>
      </c>
      <c r="B88" t="s">
        <v>137</v>
      </c>
      <c r="C88" s="72">
        <v>304676</v>
      </c>
      <c r="D88" s="71">
        <v>295629</v>
      </c>
      <c r="E88" s="71">
        <v>308737</v>
      </c>
      <c r="F88" s="16">
        <f t="shared" si="3"/>
        <v>303690.83333333331</v>
      </c>
      <c r="G88" s="3">
        <f t="shared" si="4"/>
        <v>3.3916994207082592E-5</v>
      </c>
      <c r="I88" s="16"/>
    </row>
    <row r="89" spans="1:9">
      <c r="A89" t="s">
        <v>138</v>
      </c>
      <c r="B89" t="s">
        <v>139</v>
      </c>
      <c r="C89" s="72">
        <v>3812272.68</v>
      </c>
      <c r="D89" s="71">
        <v>4186298.57</v>
      </c>
      <c r="E89" s="71">
        <v>4642486.4800000004</v>
      </c>
      <c r="F89" s="16">
        <f t="shared" si="3"/>
        <v>4352054.8766666669</v>
      </c>
      <c r="G89" s="3">
        <f t="shared" si="4"/>
        <v>4.8604898086862102E-4</v>
      </c>
      <c r="I89" s="16"/>
    </row>
    <row r="90" spans="1:9">
      <c r="A90" t="s">
        <v>140</v>
      </c>
      <c r="B90" t="s">
        <v>141</v>
      </c>
      <c r="C90" s="72">
        <v>555962</v>
      </c>
      <c r="D90" s="71">
        <v>648852</v>
      </c>
      <c r="E90" s="69">
        <v>607195</v>
      </c>
      <c r="F90" s="16">
        <f t="shared" si="3"/>
        <v>612541.83333333337</v>
      </c>
      <c r="G90" s="3">
        <f t="shared" si="4"/>
        <v>6.8410289453679332E-5</v>
      </c>
      <c r="I90" s="16"/>
    </row>
    <row r="91" spans="1:9">
      <c r="A91" t="s">
        <v>142</v>
      </c>
      <c r="B91" t="s">
        <v>143</v>
      </c>
      <c r="C91" s="72">
        <v>445855040.79000002</v>
      </c>
      <c r="D91" s="71">
        <v>467633110.92000002</v>
      </c>
      <c r="E91" s="69">
        <v>490420605.67000002</v>
      </c>
      <c r="F91" s="16">
        <f t="shared" ref="F91:F96" si="5">IF(C91&gt;0,(+C91+(D91*2)+(E91*3))/6,IF(D91&gt;0,((D91*2)+(E91*3))/5,E91))</f>
        <v>475397179.94000006</v>
      </c>
      <c r="G91" s="3">
        <f t="shared" si="4"/>
        <v>5.3093612412036528E-2</v>
      </c>
      <c r="I91" s="16"/>
    </row>
    <row r="92" spans="1:9">
      <c r="A92" t="s">
        <v>144</v>
      </c>
      <c r="B92" t="s">
        <v>488</v>
      </c>
      <c r="C92" s="72">
        <v>405834578.29000002</v>
      </c>
      <c r="D92" s="71">
        <v>451375640.50999999</v>
      </c>
      <c r="E92" s="69">
        <v>510761559</v>
      </c>
      <c r="F92" s="16">
        <f>IF(C92&gt;0,(+C92+(D92*2)+(E92*3))/6,IF(D92&gt;0,((D92*2)+(E92*3))/5,E92))</f>
        <v>473478422.7183333</v>
      </c>
      <c r="G92" s="3">
        <f t="shared" si="4"/>
        <v>5.2879320538759475E-2</v>
      </c>
      <c r="I92" s="16"/>
    </row>
    <row r="93" spans="1:9">
      <c r="A93" t="s">
        <v>145</v>
      </c>
      <c r="B93" t="s">
        <v>146</v>
      </c>
      <c r="C93" s="77">
        <v>806178</v>
      </c>
      <c r="D93" s="71">
        <v>842415</v>
      </c>
      <c r="E93" s="69">
        <v>849932</v>
      </c>
      <c r="F93" s="16">
        <f>IF(C93&gt;0,(+C93+(D93*2)+(E93*3))/6,IF(D93&gt;0,((D93*2)+(E93*3))/5,E93))</f>
        <v>840134</v>
      </c>
      <c r="G93" s="3">
        <f t="shared" si="4"/>
        <v>9.3828383617680682E-5</v>
      </c>
      <c r="I93" s="16"/>
    </row>
    <row r="94" spans="1:9">
      <c r="A94" t="s">
        <v>487</v>
      </c>
      <c r="B94" t="s">
        <v>492</v>
      </c>
      <c r="C94" s="77">
        <v>458263403</v>
      </c>
      <c r="D94" s="71">
        <v>480432690</v>
      </c>
      <c r="E94" s="69">
        <v>497516317.66000003</v>
      </c>
      <c r="F94" s="16">
        <f t="shared" si="5"/>
        <v>485279622.66333336</v>
      </c>
      <c r="G94" s="3">
        <f t="shared" si="4"/>
        <v>5.4197309711425286E-2</v>
      </c>
      <c r="I94" s="16"/>
    </row>
    <row r="95" spans="1:9">
      <c r="A95" t="s">
        <v>485</v>
      </c>
      <c r="B95" t="s">
        <v>493</v>
      </c>
      <c r="C95" s="77">
        <v>151534371</v>
      </c>
      <c r="D95" s="71">
        <v>151754002</v>
      </c>
      <c r="E95" s="69">
        <v>153040227.83000001</v>
      </c>
      <c r="F95" s="16">
        <f t="shared" si="5"/>
        <v>152360509.74833333</v>
      </c>
      <c r="G95" s="3">
        <f t="shared" si="4"/>
        <v>1.701602405908105E-2</v>
      </c>
      <c r="I95" s="16"/>
    </row>
    <row r="96" spans="1:9">
      <c r="A96" t="s">
        <v>486</v>
      </c>
      <c r="B96" t="s">
        <v>494</v>
      </c>
      <c r="C96" s="72">
        <v>550124353</v>
      </c>
      <c r="D96" s="71">
        <v>567322161</v>
      </c>
      <c r="E96" s="69">
        <v>575515716.24000001</v>
      </c>
      <c r="F96" s="16">
        <f t="shared" si="5"/>
        <v>568552637.28666675</v>
      </c>
      <c r="G96" s="3">
        <f t="shared" si="4"/>
        <v>6.34974598792305E-2</v>
      </c>
      <c r="I96" s="16"/>
    </row>
    <row r="97" spans="1:9">
      <c r="A97" t="s">
        <v>511</v>
      </c>
      <c r="B97" t="s">
        <v>553</v>
      </c>
      <c r="C97" s="74">
        <v>1863995.53</v>
      </c>
      <c r="D97" s="71">
        <v>2208371.4900000002</v>
      </c>
      <c r="E97" s="71">
        <v>2933449.03</v>
      </c>
      <c r="F97" s="16">
        <f>IF(C97&gt;0,(+C97+(D97*2)+(E97*3))/6,IF(D97&gt;0,((D97*2)+(E97*3))/5,E97))</f>
        <v>2513514.2666666671</v>
      </c>
      <c r="G97" s="3">
        <f t="shared" si="4"/>
        <v>2.8071591060630017E-4</v>
      </c>
      <c r="I97" s="16"/>
    </row>
    <row r="98" spans="1:9">
      <c r="A98" t="s">
        <v>147</v>
      </c>
      <c r="B98" t="s">
        <v>148</v>
      </c>
      <c r="C98" s="72">
        <v>29275204.620000001</v>
      </c>
      <c r="D98" s="71">
        <v>31131951.559999999</v>
      </c>
      <c r="E98" s="71">
        <v>33561554.359999999</v>
      </c>
      <c r="F98" s="16">
        <f t="shared" si="3"/>
        <v>32037295.136666667</v>
      </c>
      <c r="G98" s="3">
        <f t="shared" si="4"/>
        <v>3.5780097200637231E-3</v>
      </c>
      <c r="I98" s="16"/>
    </row>
    <row r="99" spans="1:9">
      <c r="A99" t="s">
        <v>149</v>
      </c>
      <c r="B99" t="s">
        <v>150</v>
      </c>
      <c r="C99" s="72">
        <v>6273774.7999999998</v>
      </c>
      <c r="D99" s="71">
        <v>7007661.9299999997</v>
      </c>
      <c r="E99" s="71">
        <v>7910204.96</v>
      </c>
      <c r="F99" s="16">
        <f t="shared" si="3"/>
        <v>7336618.9233333329</v>
      </c>
      <c r="G99" s="3">
        <f t="shared" si="4"/>
        <v>8.193729747817079E-4</v>
      </c>
      <c r="I99" s="16"/>
    </row>
    <row r="100" spans="1:9">
      <c r="A100" t="s">
        <v>151</v>
      </c>
      <c r="B100" t="s">
        <v>152</v>
      </c>
      <c r="C100" s="72">
        <v>937100.09</v>
      </c>
      <c r="D100" s="71">
        <v>793257</v>
      </c>
      <c r="E100" s="71">
        <v>821035</v>
      </c>
      <c r="F100" s="16">
        <f t="shared" si="3"/>
        <v>831119.84833333327</v>
      </c>
      <c r="G100" s="3">
        <f t="shared" si="4"/>
        <v>9.2821659356350997E-5</v>
      </c>
      <c r="I100" s="16"/>
    </row>
    <row r="101" spans="1:9">
      <c r="A101" t="s">
        <v>153</v>
      </c>
      <c r="B101" t="s">
        <v>154</v>
      </c>
      <c r="C101" s="72">
        <v>19261267.309999999</v>
      </c>
      <c r="D101" s="71">
        <v>14158227</v>
      </c>
      <c r="E101" s="71">
        <v>15968095</v>
      </c>
      <c r="F101" s="16">
        <f t="shared" si="3"/>
        <v>15913667.718333334</v>
      </c>
      <c r="G101" s="3">
        <f t="shared" ref="G101:G132" si="6">+F101/$F$267</f>
        <v>1.7772804331690913E-3</v>
      </c>
      <c r="I101" s="16"/>
    </row>
    <row r="102" spans="1:9">
      <c r="A102" t="s">
        <v>155</v>
      </c>
      <c r="B102" t="s">
        <v>480</v>
      </c>
      <c r="C102" s="72">
        <v>148843755.65000001</v>
      </c>
      <c r="D102" s="71">
        <v>152631356</v>
      </c>
      <c r="E102" s="71">
        <v>158251322.55000001</v>
      </c>
      <c r="F102" s="16">
        <f t="shared" si="3"/>
        <v>154810072.54999998</v>
      </c>
      <c r="G102" s="3">
        <f t="shared" si="6"/>
        <v>1.7289597701202877E-2</v>
      </c>
      <c r="I102" s="16"/>
    </row>
    <row r="103" spans="1:9">
      <c r="A103" t="s">
        <v>156</v>
      </c>
      <c r="B103" t="s">
        <v>543</v>
      </c>
      <c r="C103" s="72">
        <v>3334862</v>
      </c>
      <c r="D103" s="71">
        <v>3689739.49</v>
      </c>
      <c r="E103" s="71">
        <v>3792505</v>
      </c>
      <c r="F103" s="16">
        <f>IF(C103&gt;0,(+C103+(D103*2)+(E103*3))/6,IF(D103&gt;0,((D103*2)+(E103*3))/5,E103))</f>
        <v>3681975.9966666666</v>
      </c>
      <c r="G103" s="3">
        <f t="shared" si="6"/>
        <v>4.1121280210815441E-4</v>
      </c>
      <c r="I103" s="16"/>
    </row>
    <row r="104" spans="1:9">
      <c r="A104" t="s">
        <v>514</v>
      </c>
      <c r="B104" t="s">
        <v>515</v>
      </c>
      <c r="C104" s="72">
        <v>35235993</v>
      </c>
      <c r="D104" s="71">
        <v>36290229</v>
      </c>
      <c r="E104" s="71">
        <v>37402144.950000003</v>
      </c>
      <c r="F104" s="16">
        <f>IF(C104&gt;0,(+C104+(D104*2)+(E104*3))/6,IF(D104&gt;0,((D104*2)+(E104*3))/5,E104))</f>
        <v>36670480.975000001</v>
      </c>
      <c r="G104" s="3">
        <f t="shared" si="6"/>
        <v>4.0954561490990265E-3</v>
      </c>
      <c r="I104" s="16"/>
    </row>
    <row r="105" spans="1:9">
      <c r="A105" s="36" t="s">
        <v>559</v>
      </c>
      <c r="B105" t="s">
        <v>560</v>
      </c>
      <c r="C105" s="72">
        <v>116296784.44</v>
      </c>
      <c r="D105" s="71">
        <v>111900882</v>
      </c>
      <c r="E105" s="71">
        <v>110665442.08</v>
      </c>
      <c r="F105" s="16">
        <f t="shared" ref="F105:F145" si="7">IF(C105&gt;0,(+C105+(D105*2)+(E105*3))/6,IF(D105&gt;0,((D105*2)+(E105*3))/5,E105))</f>
        <v>112015812.44666667</v>
      </c>
      <c r="G105" s="3">
        <f t="shared" si="6"/>
        <v>1.2510221728310022E-2</v>
      </c>
      <c r="I105" s="16"/>
    </row>
    <row r="106" spans="1:9">
      <c r="A106" t="s">
        <v>157</v>
      </c>
      <c r="B106" t="s">
        <v>158</v>
      </c>
      <c r="C106" s="72">
        <v>1339558139</v>
      </c>
      <c r="D106" s="71">
        <v>1397561040</v>
      </c>
      <c r="E106" s="69">
        <v>1386760413</v>
      </c>
      <c r="F106" s="16">
        <f t="shared" si="7"/>
        <v>1382493576.3333333</v>
      </c>
      <c r="G106" s="3">
        <f t="shared" si="6"/>
        <v>0.15440053328300404</v>
      </c>
      <c r="I106" s="16"/>
    </row>
    <row r="107" spans="1:9">
      <c r="A107" t="s">
        <v>519</v>
      </c>
      <c r="B107" t="s">
        <v>518</v>
      </c>
      <c r="C107" s="72">
        <v>46876715</v>
      </c>
      <c r="D107" s="71">
        <v>47658309</v>
      </c>
      <c r="E107" s="69">
        <v>48327524</v>
      </c>
      <c r="F107" s="16">
        <f t="shared" si="7"/>
        <v>47862650.833333336</v>
      </c>
      <c r="G107" s="3">
        <f t="shared" si="6"/>
        <v>5.3454272334521689E-3</v>
      </c>
      <c r="I107" s="16"/>
    </row>
    <row r="108" spans="1:9">
      <c r="A108" t="s">
        <v>159</v>
      </c>
      <c r="B108" t="s">
        <v>160</v>
      </c>
      <c r="C108" s="72">
        <v>53208612</v>
      </c>
      <c r="D108" s="71">
        <v>56966165</v>
      </c>
      <c r="E108" s="69">
        <v>63278463</v>
      </c>
      <c r="F108" s="16">
        <f t="shared" si="7"/>
        <v>59496055.166666664</v>
      </c>
      <c r="G108" s="3">
        <f t="shared" si="6"/>
        <v>6.6446765491179893E-3</v>
      </c>
      <c r="I108" s="16"/>
    </row>
    <row r="109" spans="1:9">
      <c r="A109" t="s">
        <v>161</v>
      </c>
      <c r="B109" t="s">
        <v>162</v>
      </c>
      <c r="C109" s="72">
        <v>93242586.629999995</v>
      </c>
      <c r="D109" s="71">
        <v>73668884.859999999</v>
      </c>
      <c r="E109" s="71">
        <v>64607969.649999999</v>
      </c>
      <c r="F109" s="16">
        <f t="shared" si="7"/>
        <v>72400710.883333325</v>
      </c>
      <c r="G109" s="3">
        <f t="shared" si="6"/>
        <v>8.0859025762011639E-3</v>
      </c>
      <c r="I109" s="16"/>
    </row>
    <row r="110" spans="1:9">
      <c r="A110" t="s">
        <v>163</v>
      </c>
      <c r="B110" t="s">
        <v>164</v>
      </c>
      <c r="C110" s="72">
        <v>69061353</v>
      </c>
      <c r="D110" s="71">
        <v>70354484</v>
      </c>
      <c r="E110" s="69">
        <v>72042583</v>
      </c>
      <c r="F110" s="16">
        <f t="shared" si="7"/>
        <v>70983011.666666672</v>
      </c>
      <c r="G110" s="3">
        <f t="shared" si="6"/>
        <v>7.9275701840400507E-3</v>
      </c>
      <c r="I110" s="16"/>
    </row>
    <row r="111" spans="1:9">
      <c r="A111" t="s">
        <v>165</v>
      </c>
      <c r="B111" t="s">
        <v>166</v>
      </c>
      <c r="C111" s="72">
        <v>405320686.25999999</v>
      </c>
      <c r="D111" s="71">
        <v>428419797.19</v>
      </c>
      <c r="E111" s="71">
        <v>447304648</v>
      </c>
      <c r="F111" s="16">
        <f t="shared" si="7"/>
        <v>434012370.77333331</v>
      </c>
      <c r="G111" s="3">
        <f t="shared" si="6"/>
        <v>4.8471647641613581E-2</v>
      </c>
      <c r="I111" s="16"/>
    </row>
    <row r="112" spans="1:9">
      <c r="A112" t="s">
        <v>167</v>
      </c>
      <c r="B112" t="s">
        <v>168</v>
      </c>
      <c r="C112" s="72">
        <v>93017589</v>
      </c>
      <c r="D112" s="71">
        <v>96567036.549999997</v>
      </c>
      <c r="E112" s="71">
        <v>105880411.29000001</v>
      </c>
      <c r="F112" s="16">
        <f t="shared" si="7"/>
        <v>100632149.32833333</v>
      </c>
      <c r="G112" s="3">
        <f t="shared" si="6"/>
        <v>1.1238864171013895E-2</v>
      </c>
      <c r="I112" s="16"/>
    </row>
    <row r="113" spans="1:9">
      <c r="A113" t="s">
        <v>169</v>
      </c>
      <c r="B113" t="s">
        <v>170</v>
      </c>
      <c r="C113" s="72">
        <v>322218589.10000002</v>
      </c>
      <c r="D113" s="71">
        <v>343603102.13999999</v>
      </c>
      <c r="E113" s="71">
        <v>357758649.97000003</v>
      </c>
      <c r="F113" s="16">
        <f t="shared" si="7"/>
        <v>347116790.54833335</v>
      </c>
      <c r="G113" s="3">
        <f t="shared" si="6"/>
        <v>3.8766919781495733E-2</v>
      </c>
      <c r="I113" s="16"/>
    </row>
    <row r="114" spans="1:9">
      <c r="A114" t="s">
        <v>171</v>
      </c>
      <c r="B114" t="s">
        <v>172</v>
      </c>
      <c r="C114" s="72">
        <v>75655310</v>
      </c>
      <c r="D114" s="71">
        <v>79631386</v>
      </c>
      <c r="E114" s="71">
        <v>83415602</v>
      </c>
      <c r="F114" s="16">
        <f t="shared" si="7"/>
        <v>80860814.666666672</v>
      </c>
      <c r="G114" s="3">
        <f t="shared" si="6"/>
        <v>9.0307493068750716E-3</v>
      </c>
      <c r="I114" s="16"/>
    </row>
    <row r="115" spans="1:9">
      <c r="A115" t="s">
        <v>173</v>
      </c>
      <c r="B115" t="s">
        <v>174</v>
      </c>
      <c r="C115" s="72">
        <v>37531979.159999996</v>
      </c>
      <c r="D115" s="71">
        <v>37388036.119999997</v>
      </c>
      <c r="E115" s="71">
        <v>39781931.210000001</v>
      </c>
      <c r="F115" s="16">
        <f t="shared" si="7"/>
        <v>38608974.171666659</v>
      </c>
      <c r="G115" s="3">
        <f t="shared" si="6"/>
        <v>4.3119521881798198E-3</v>
      </c>
      <c r="I115" s="16"/>
    </row>
    <row r="116" spans="1:9">
      <c r="A116" t="s">
        <v>175</v>
      </c>
      <c r="B116" t="s">
        <v>176</v>
      </c>
      <c r="C116" s="72">
        <v>42217074</v>
      </c>
      <c r="D116" s="71">
        <v>42289006</v>
      </c>
      <c r="E116" s="69">
        <v>42492967</v>
      </c>
      <c r="F116" s="16">
        <f t="shared" si="7"/>
        <v>42378997.833333336</v>
      </c>
      <c r="G116" s="3">
        <f t="shared" si="6"/>
        <v>4.7329983860180148E-3</v>
      </c>
      <c r="I116" s="16"/>
    </row>
    <row r="117" spans="1:9">
      <c r="A117" t="s">
        <v>177</v>
      </c>
      <c r="B117" t="s">
        <v>544</v>
      </c>
      <c r="C117" s="72">
        <f>351316753.03-97990201</f>
        <v>253326552.02999997</v>
      </c>
      <c r="D117" s="71">
        <v>273629210.82999998</v>
      </c>
      <c r="E117" s="69">
        <v>293090359.48000002</v>
      </c>
      <c r="F117" s="16">
        <f t="shared" si="7"/>
        <v>279976008.68833333</v>
      </c>
      <c r="G117" s="3">
        <f t="shared" si="6"/>
        <v>3.1268459968238446E-2</v>
      </c>
      <c r="I117" s="16"/>
    </row>
    <row r="118" spans="1:9">
      <c r="A118" t="s">
        <v>178</v>
      </c>
      <c r="B118" t="s">
        <v>179</v>
      </c>
      <c r="C118" s="72">
        <v>261898778.90000001</v>
      </c>
      <c r="D118" s="71">
        <v>261814199.12</v>
      </c>
      <c r="E118" s="69">
        <v>258986104</v>
      </c>
      <c r="F118" s="16">
        <f t="shared" si="7"/>
        <v>260414248.18999997</v>
      </c>
      <c r="G118" s="3">
        <f t="shared" si="6"/>
        <v>2.9083750900072161E-2</v>
      </c>
      <c r="I118" s="16"/>
    </row>
    <row r="119" spans="1:9">
      <c r="A119" t="s">
        <v>180</v>
      </c>
      <c r="B119" t="s">
        <v>181</v>
      </c>
      <c r="C119" s="72">
        <v>119310342.91</v>
      </c>
      <c r="D119" s="71">
        <v>126197682.26000001</v>
      </c>
      <c r="E119" s="69">
        <v>134355214.22</v>
      </c>
      <c r="F119" s="16">
        <f t="shared" si="7"/>
        <v>129128558.34833331</v>
      </c>
      <c r="G119" s="3">
        <f t="shared" si="6"/>
        <v>1.4421418379336489E-2</v>
      </c>
      <c r="I119" s="16"/>
    </row>
    <row r="120" spans="1:9">
      <c r="A120" t="s">
        <v>182</v>
      </c>
      <c r="B120" s="36" t="s">
        <v>564</v>
      </c>
      <c r="C120" s="72">
        <v>213984188</v>
      </c>
      <c r="D120" s="71">
        <v>223766682</v>
      </c>
      <c r="E120" s="69">
        <v>238218512</v>
      </c>
      <c r="F120" s="16">
        <f t="shared" si="7"/>
        <v>229362181.33333334</v>
      </c>
      <c r="G120" s="3">
        <f t="shared" si="6"/>
        <v>2.5615774075959361E-2</v>
      </c>
      <c r="I120" s="16"/>
    </row>
    <row r="121" spans="1:9">
      <c r="A121" t="s">
        <v>183</v>
      </c>
      <c r="B121" t="s">
        <v>184</v>
      </c>
      <c r="C121" s="72">
        <v>87017456.439999998</v>
      </c>
      <c r="D121" s="71">
        <v>90580196</v>
      </c>
      <c r="E121" s="69">
        <v>92441464</v>
      </c>
      <c r="F121" s="16">
        <f t="shared" si="7"/>
        <v>90917040.073333338</v>
      </c>
      <c r="G121" s="3">
        <f t="shared" si="6"/>
        <v>1.0153855115237293E-2</v>
      </c>
      <c r="I121" s="16"/>
    </row>
    <row r="122" spans="1:9">
      <c r="A122" t="s">
        <v>185</v>
      </c>
      <c r="B122" t="s">
        <v>186</v>
      </c>
      <c r="C122" s="72">
        <v>21006443</v>
      </c>
      <c r="D122" s="71">
        <v>21732910</v>
      </c>
      <c r="E122" s="69">
        <f>18490501+3853593</f>
        <v>22344094</v>
      </c>
      <c r="F122" s="16">
        <f t="shared" si="7"/>
        <v>21917424.166666668</v>
      </c>
      <c r="G122" s="3">
        <f t="shared" si="6"/>
        <v>2.4477958071229418E-3</v>
      </c>
      <c r="I122" s="16"/>
    </row>
    <row r="123" spans="1:9">
      <c r="A123" t="s">
        <v>187</v>
      </c>
      <c r="B123" t="s">
        <v>545</v>
      </c>
      <c r="C123" s="72">
        <v>3325724</v>
      </c>
      <c r="D123" s="71">
        <v>3587599.55</v>
      </c>
      <c r="E123" s="69">
        <v>4012145</v>
      </c>
      <c r="F123" s="16">
        <f t="shared" si="7"/>
        <v>3756226.35</v>
      </c>
      <c r="G123" s="3">
        <f t="shared" si="6"/>
        <v>4.1950527763742512E-4</v>
      </c>
      <c r="I123" s="16"/>
    </row>
    <row r="124" spans="1:9">
      <c r="A124" t="s">
        <v>188</v>
      </c>
      <c r="B124" t="s">
        <v>189</v>
      </c>
      <c r="C124" s="72">
        <v>51298993.049999997</v>
      </c>
      <c r="D124" s="71">
        <v>53370848.109999999</v>
      </c>
      <c r="E124" s="69">
        <v>58060076.030000001</v>
      </c>
      <c r="F124" s="16">
        <f t="shared" si="7"/>
        <v>55370152.893333338</v>
      </c>
      <c r="G124" s="3">
        <f t="shared" si="6"/>
        <v>6.1838848881789242E-3</v>
      </c>
      <c r="I124" s="16"/>
    </row>
    <row r="125" spans="1:9">
      <c r="A125" t="s">
        <v>190</v>
      </c>
      <c r="B125" t="s">
        <v>191</v>
      </c>
      <c r="C125" s="72">
        <v>121880957</v>
      </c>
      <c r="D125" s="71">
        <v>127505915</v>
      </c>
      <c r="E125" s="69">
        <v>136047165</v>
      </c>
      <c r="F125" s="16">
        <f t="shared" si="7"/>
        <v>130839047</v>
      </c>
      <c r="G125" s="3">
        <f t="shared" si="6"/>
        <v>1.4612450268752072E-2</v>
      </c>
      <c r="I125" s="16"/>
    </row>
    <row r="126" spans="1:9">
      <c r="A126" t="s">
        <v>192</v>
      </c>
      <c r="B126" t="s">
        <v>546</v>
      </c>
      <c r="C126" s="72">
        <v>23704041</v>
      </c>
      <c r="D126" s="71">
        <v>25038000</v>
      </c>
      <c r="E126" s="69">
        <v>26001159</v>
      </c>
      <c r="F126" s="16">
        <f t="shared" si="7"/>
        <v>25297253</v>
      </c>
      <c r="G126" s="3">
        <f t="shared" si="6"/>
        <v>2.8252640161659016E-3</v>
      </c>
      <c r="I126" s="16"/>
    </row>
    <row r="127" spans="1:9">
      <c r="A127" t="s">
        <v>481</v>
      </c>
      <c r="B127" t="s">
        <v>482</v>
      </c>
      <c r="C127" s="72">
        <v>22643673.870000001</v>
      </c>
      <c r="D127" s="71">
        <v>27289342.510000002</v>
      </c>
      <c r="E127" s="69">
        <v>33092754.039999999</v>
      </c>
      <c r="F127" s="16">
        <f>IF(C127&gt;0,(+C127+(D127*2)+(E127*3))/6,IF(D127&gt;0,((D127*2)+(E127*3))/5,E127))</f>
        <v>29416770.168333333</v>
      </c>
      <c r="G127" s="3">
        <f t="shared" si="6"/>
        <v>3.2853425717177562E-3</v>
      </c>
      <c r="I127" s="16"/>
    </row>
    <row r="128" spans="1:9">
      <c r="A128" t="s">
        <v>193</v>
      </c>
      <c r="B128" t="s">
        <v>505</v>
      </c>
      <c r="C128" s="72">
        <v>16838181</v>
      </c>
      <c r="D128" s="71">
        <v>17432278</v>
      </c>
      <c r="E128" s="69">
        <v>18796767</v>
      </c>
      <c r="F128" s="16">
        <f t="shared" si="7"/>
        <v>18015506.333333332</v>
      </c>
      <c r="G128" s="3">
        <f t="shared" si="6"/>
        <v>2.01201931990701E-3</v>
      </c>
      <c r="I128" s="16"/>
    </row>
    <row r="129" spans="1:11">
      <c r="A129" t="s">
        <v>194</v>
      </c>
      <c r="B129" t="s">
        <v>195</v>
      </c>
      <c r="C129" s="72">
        <v>19470060</v>
      </c>
      <c r="D129" s="71">
        <v>19616181</v>
      </c>
      <c r="E129" s="69">
        <v>19749357</v>
      </c>
      <c r="F129" s="16">
        <f t="shared" si="7"/>
        <v>19658415.5</v>
      </c>
      <c r="G129" s="3">
        <f t="shared" si="6"/>
        <v>2.1955037539841977E-3</v>
      </c>
      <c r="I129" s="16"/>
    </row>
    <row r="130" spans="1:11">
      <c r="A130" t="s">
        <v>557</v>
      </c>
      <c r="B130" t="s">
        <v>558</v>
      </c>
      <c r="C130" s="72">
        <v>10055761</v>
      </c>
      <c r="D130" s="71">
        <v>10047820</v>
      </c>
      <c r="E130" s="69">
        <v>10633499</v>
      </c>
      <c r="F130" s="16">
        <f>IF(C130&gt;0,(+C130+(D130*2)+(E130*3))/6,IF(D130&gt;0,((D130*2)+(E130*3))/5,E130))</f>
        <v>10341983</v>
      </c>
      <c r="G130" s="3">
        <f t="shared" si="6"/>
        <v>1.1550199709707406E-3</v>
      </c>
      <c r="I130" s="16"/>
    </row>
    <row r="131" spans="1:11" s="50" customFormat="1">
      <c r="A131" s="52" t="s">
        <v>577</v>
      </c>
      <c r="B131" s="52" t="s">
        <v>570</v>
      </c>
      <c r="C131" s="72">
        <v>97990201</v>
      </c>
      <c r="D131" s="71">
        <v>106956701.19</v>
      </c>
      <c r="E131" s="69">
        <v>109979140.55</v>
      </c>
      <c r="F131" s="16">
        <f>IF(C131&gt;0,(+C131+(D131*2)+(E131*3))/6,IF(D131&gt;0,((D131*2)+(E131*3))/5,E131))</f>
        <v>106973504.17166667</v>
      </c>
      <c r="G131" s="53">
        <f t="shared" si="6"/>
        <v>1.1947083425199677E-2</v>
      </c>
      <c r="I131" s="16"/>
      <c r="K131" s="59"/>
    </row>
    <row r="132" spans="1:11">
      <c r="A132" t="s">
        <v>196</v>
      </c>
      <c r="B132" t="s">
        <v>197</v>
      </c>
      <c r="C132" s="72">
        <v>14913814</v>
      </c>
      <c r="D132" s="71">
        <v>14865661</v>
      </c>
      <c r="E132" s="69">
        <v>14968601</v>
      </c>
      <c r="F132" s="16">
        <f t="shared" si="7"/>
        <v>14925156.5</v>
      </c>
      <c r="G132" s="3">
        <f t="shared" si="6"/>
        <v>1.6668808899960249E-3</v>
      </c>
      <c r="I132" s="16"/>
    </row>
    <row r="133" spans="1:11">
      <c r="A133" t="s">
        <v>198</v>
      </c>
      <c r="B133" t="s">
        <v>547</v>
      </c>
      <c r="C133" s="72">
        <v>7128838</v>
      </c>
      <c r="D133" s="71">
        <v>6979241</v>
      </c>
      <c r="E133" s="69">
        <v>7149917</v>
      </c>
      <c r="F133" s="16">
        <f t="shared" si="7"/>
        <v>7089511.833333333</v>
      </c>
      <c r="G133" s="3">
        <f t="shared" ref="G133:G164" si="8">+F133/$F$267</f>
        <v>7.9177540244780792E-4</v>
      </c>
      <c r="I133" s="16"/>
    </row>
    <row r="134" spans="1:11">
      <c r="A134" t="s">
        <v>199</v>
      </c>
      <c r="B134" t="s">
        <v>200</v>
      </c>
      <c r="C134" s="72">
        <v>58617482</v>
      </c>
      <c r="D134" s="71">
        <v>62346909</v>
      </c>
      <c r="E134" s="69">
        <v>66599668</v>
      </c>
      <c r="F134" s="16">
        <f t="shared" si="7"/>
        <v>63851717.333333336</v>
      </c>
      <c r="G134" s="3">
        <f t="shared" si="8"/>
        <v>7.131128401659392E-3</v>
      </c>
      <c r="I134" s="16"/>
    </row>
    <row r="135" spans="1:11">
      <c r="A135" t="s">
        <v>201</v>
      </c>
      <c r="B135" t="s">
        <v>548</v>
      </c>
      <c r="C135" s="72">
        <v>8208092.1299999999</v>
      </c>
      <c r="D135" s="71">
        <v>8049346.29</v>
      </c>
      <c r="E135" s="69">
        <v>7957601.3600000003</v>
      </c>
      <c r="F135" s="16">
        <f t="shared" si="7"/>
        <v>8029931.4650000008</v>
      </c>
      <c r="G135" s="3">
        <f t="shared" si="8"/>
        <v>8.9680395022901673E-4</v>
      </c>
      <c r="I135" s="16"/>
    </row>
    <row r="136" spans="1:11">
      <c r="A136" t="s">
        <v>202</v>
      </c>
      <c r="B136" t="s">
        <v>549</v>
      </c>
      <c r="C136" s="72">
        <v>10046659.85</v>
      </c>
      <c r="D136" s="71">
        <v>10741401.26</v>
      </c>
      <c r="E136" s="69">
        <v>10313327.550000001</v>
      </c>
      <c r="F136" s="16">
        <f t="shared" si="7"/>
        <v>10411574.17</v>
      </c>
      <c r="G136" s="3">
        <f t="shared" si="8"/>
        <v>1.1627920966020841E-3</v>
      </c>
      <c r="I136" s="16"/>
    </row>
    <row r="137" spans="1:11">
      <c r="A137" t="s">
        <v>203</v>
      </c>
      <c r="B137" t="s">
        <v>506</v>
      </c>
      <c r="C137" s="74">
        <v>10896239.210000001</v>
      </c>
      <c r="D137" s="71">
        <v>10801813.35</v>
      </c>
      <c r="E137" s="69">
        <v>10891738</v>
      </c>
      <c r="F137" s="16">
        <f t="shared" si="7"/>
        <v>10862513.318333333</v>
      </c>
      <c r="G137" s="3">
        <f t="shared" si="8"/>
        <v>1.2131541714592502E-3</v>
      </c>
      <c r="I137" s="16"/>
    </row>
    <row r="138" spans="1:11">
      <c r="A138" t="s">
        <v>204</v>
      </c>
      <c r="B138" t="s">
        <v>550</v>
      </c>
      <c r="C138" s="72">
        <v>136808205</v>
      </c>
      <c r="D138" s="71">
        <v>140943219</v>
      </c>
      <c r="E138" s="69">
        <v>151816718</v>
      </c>
      <c r="F138" s="16">
        <f t="shared" si="7"/>
        <v>145690799.5</v>
      </c>
      <c r="G138" s="3">
        <f t="shared" si="8"/>
        <v>1.6271133206194013E-2</v>
      </c>
      <c r="I138" s="16"/>
    </row>
    <row r="139" spans="1:11">
      <c r="A139" t="s">
        <v>205</v>
      </c>
      <c r="B139" t="s">
        <v>206</v>
      </c>
      <c r="C139" s="72">
        <v>7866437</v>
      </c>
      <c r="D139" s="71">
        <v>8159804</v>
      </c>
      <c r="E139" s="69">
        <v>9250603.0999999996</v>
      </c>
      <c r="F139" s="16">
        <f t="shared" si="7"/>
        <v>8656309.0499999989</v>
      </c>
      <c r="G139" s="3">
        <f t="shared" si="8"/>
        <v>9.6675945296417114E-4</v>
      </c>
      <c r="I139" s="16"/>
    </row>
    <row r="140" spans="1:11">
      <c r="A140" t="s">
        <v>207</v>
      </c>
      <c r="B140" t="s">
        <v>208</v>
      </c>
      <c r="C140" s="72">
        <v>8772712.1199999992</v>
      </c>
      <c r="D140" s="71">
        <v>9216657.9199999999</v>
      </c>
      <c r="E140" s="69">
        <v>9674342.3200000003</v>
      </c>
      <c r="F140" s="16">
        <f t="shared" si="7"/>
        <v>9371509.1533333343</v>
      </c>
      <c r="G140" s="3">
        <f t="shared" si="8"/>
        <v>1.0466348890957467E-3</v>
      </c>
      <c r="I140" s="16"/>
    </row>
    <row r="141" spans="1:11">
      <c r="A141" t="s">
        <v>209</v>
      </c>
      <c r="B141" t="s">
        <v>210</v>
      </c>
      <c r="C141" s="72">
        <v>718446.82</v>
      </c>
      <c r="D141" s="71">
        <v>738554</v>
      </c>
      <c r="E141" s="69">
        <v>816466.88</v>
      </c>
      <c r="F141" s="16">
        <f t="shared" si="7"/>
        <v>774159.24333333329</v>
      </c>
      <c r="G141" s="3">
        <f t="shared" si="8"/>
        <v>8.6460148577076283E-5</v>
      </c>
      <c r="I141" s="16"/>
    </row>
    <row r="142" spans="1:11">
      <c r="A142" t="s">
        <v>211</v>
      </c>
      <c r="B142" t="s">
        <v>462</v>
      </c>
      <c r="C142" s="72">
        <v>1087755.92</v>
      </c>
      <c r="D142" s="71">
        <v>834555</v>
      </c>
      <c r="E142" s="69">
        <v>939233</v>
      </c>
      <c r="F142" s="16">
        <f t="shared" si="7"/>
        <v>929094.15333333332</v>
      </c>
      <c r="G142" s="3">
        <f t="shared" si="8"/>
        <v>1.0376368845434685E-4</v>
      </c>
      <c r="I142" s="16"/>
    </row>
    <row r="143" spans="1:11" outlineLevel="1">
      <c r="A143" t="s">
        <v>212</v>
      </c>
      <c r="B143" t="s">
        <v>213</v>
      </c>
      <c r="C143" s="78">
        <v>847060.98</v>
      </c>
      <c r="D143" s="71">
        <v>891214</v>
      </c>
      <c r="E143" s="69">
        <v>876191.33</v>
      </c>
      <c r="F143" s="16">
        <f t="shared" si="7"/>
        <v>876343.82833333325</v>
      </c>
      <c r="G143" s="3">
        <f t="shared" si="8"/>
        <v>9.7872392863337159E-5</v>
      </c>
      <c r="I143" s="16"/>
    </row>
    <row r="144" spans="1:11" outlineLevel="1">
      <c r="A144" t="s">
        <v>214</v>
      </c>
      <c r="B144" t="s">
        <v>215</v>
      </c>
      <c r="C144" s="78">
        <v>195292.67</v>
      </c>
      <c r="D144" s="71">
        <v>217500</v>
      </c>
      <c r="E144" s="69">
        <v>228315.6</v>
      </c>
      <c r="F144" s="16">
        <f t="shared" si="7"/>
        <v>219206.57833333337</v>
      </c>
      <c r="G144" s="3">
        <f t="shared" si="8"/>
        <v>2.448156951555249E-5</v>
      </c>
      <c r="I144" s="16"/>
    </row>
    <row r="145" spans="1:9" outlineLevel="1">
      <c r="A145" t="s">
        <v>216</v>
      </c>
      <c r="B145" t="s">
        <v>217</v>
      </c>
      <c r="C145" s="78">
        <v>1277982.94</v>
      </c>
      <c r="D145" s="71">
        <v>1301128</v>
      </c>
      <c r="E145" s="69">
        <v>1334714.3999999999</v>
      </c>
      <c r="F145" s="16">
        <f t="shared" si="7"/>
        <v>1314063.69</v>
      </c>
      <c r="G145" s="3">
        <f t="shared" si="8"/>
        <v>1.4675810287809448E-4</v>
      </c>
      <c r="I145" s="16"/>
    </row>
    <row r="146" spans="1:9" outlineLevel="1">
      <c r="A146" t="s">
        <v>509</v>
      </c>
      <c r="B146" t="s">
        <v>507</v>
      </c>
      <c r="C146" s="79">
        <v>977151.43</v>
      </c>
      <c r="D146" s="71">
        <v>956130</v>
      </c>
      <c r="E146" s="69">
        <v>949989.84</v>
      </c>
      <c r="F146" s="16">
        <f t="shared" ref="F146:F177" si="9">IF(C146&gt;0,(+C146+(D146*2)+(E147*3))/6,IF(D146&gt;0,((D146*2)+(E147*3))/5,E147))</f>
        <v>1134246.1566666665</v>
      </c>
      <c r="G146" s="3">
        <f t="shared" si="8"/>
        <v>1.266756059207221E-4</v>
      </c>
      <c r="I146" s="16"/>
    </row>
    <row r="147" spans="1:9" outlineLevel="1">
      <c r="A147" t="s">
        <v>218</v>
      </c>
      <c r="B147" t="s">
        <v>219</v>
      </c>
      <c r="C147" s="79">
        <v>1413482.06</v>
      </c>
      <c r="D147" s="71">
        <v>1303388</v>
      </c>
      <c r="E147" s="69">
        <v>1305355.17</v>
      </c>
      <c r="F147" s="16">
        <f t="shared" si="9"/>
        <v>713510.84</v>
      </c>
      <c r="G147" s="3">
        <f t="shared" si="8"/>
        <v>7.9686774741759742E-5</v>
      </c>
      <c r="I147" s="16"/>
    </row>
    <row r="148" spans="1:9" outlineLevel="1">
      <c r="A148" t="s">
        <v>220</v>
      </c>
      <c r="B148" t="s">
        <v>221</v>
      </c>
      <c r="C148" s="79">
        <v>119616.71</v>
      </c>
      <c r="D148" s="71">
        <v>106988</v>
      </c>
      <c r="E148" s="69">
        <v>86935.66</v>
      </c>
      <c r="F148" s="16">
        <f t="shared" si="9"/>
        <v>1725931.4950000001</v>
      </c>
      <c r="G148" s="3">
        <f t="shared" si="8"/>
        <v>1.9275658693815171E-4</v>
      </c>
      <c r="I148" s="16"/>
    </row>
    <row r="149" spans="1:9" outlineLevel="1">
      <c r="A149" t="s">
        <v>222</v>
      </c>
      <c r="B149" t="s">
        <v>223</v>
      </c>
      <c r="C149" s="79">
        <v>2988724.56</v>
      </c>
      <c r="D149" s="71">
        <v>3308583</v>
      </c>
      <c r="E149" s="69">
        <v>3340665.42</v>
      </c>
      <c r="F149" s="16">
        <f t="shared" si="9"/>
        <v>11222689.174999999</v>
      </c>
      <c r="G149" s="3">
        <f t="shared" si="8"/>
        <v>1.2533795622292304E-3</v>
      </c>
      <c r="I149" s="16"/>
    </row>
    <row r="150" spans="1:9" outlineLevel="1">
      <c r="A150" t="s">
        <v>224</v>
      </c>
      <c r="B150" t="s">
        <v>225</v>
      </c>
      <c r="C150" s="79">
        <v>18475160.969999999</v>
      </c>
      <c r="D150" s="71">
        <v>18939554</v>
      </c>
      <c r="E150" s="69">
        <v>19243414.829999998</v>
      </c>
      <c r="F150" s="16">
        <f t="shared" si="9"/>
        <v>10777216.521666666</v>
      </c>
      <c r="G150" s="3">
        <f t="shared" si="8"/>
        <v>1.2036279999687505E-3</v>
      </c>
      <c r="I150" s="16"/>
    </row>
    <row r="151" spans="1:9" outlineLevel="1">
      <c r="A151" t="s">
        <v>226</v>
      </c>
      <c r="B151" t="s">
        <v>227</v>
      </c>
      <c r="C151" s="79">
        <v>2790866.65</v>
      </c>
      <c r="D151" s="71">
        <v>2778779</v>
      </c>
      <c r="E151" s="69">
        <v>2769676.72</v>
      </c>
      <c r="F151" s="16">
        <f t="shared" si="9"/>
        <v>2943285.1733333333</v>
      </c>
      <c r="G151" s="3">
        <f t="shared" si="8"/>
        <v>3.287138603362699E-4</v>
      </c>
      <c r="I151" s="16"/>
    </row>
    <row r="152" spans="1:9" outlineLevel="1">
      <c r="A152" t="s">
        <v>228</v>
      </c>
      <c r="B152" t="s">
        <v>229</v>
      </c>
      <c r="C152" s="79">
        <v>2819410.92</v>
      </c>
      <c r="D152" s="71">
        <v>2979273</v>
      </c>
      <c r="E152" s="69">
        <v>3103762.13</v>
      </c>
      <c r="F152" s="16">
        <f t="shared" si="9"/>
        <v>2502730.375</v>
      </c>
      <c r="G152" s="3">
        <f t="shared" si="8"/>
        <v>2.7951153710851107E-4</v>
      </c>
      <c r="I152" s="16"/>
    </row>
    <row r="153" spans="1:9" outlineLevel="1">
      <c r="A153" t="s">
        <v>230</v>
      </c>
      <c r="B153" t="s">
        <v>231</v>
      </c>
      <c r="C153" s="79">
        <v>2171800.02</v>
      </c>
      <c r="D153" s="71">
        <v>2193160</v>
      </c>
      <c r="E153" s="69">
        <v>2079475.11</v>
      </c>
      <c r="F153" s="16">
        <f t="shared" si="9"/>
        <v>1341929.5833333333</v>
      </c>
      <c r="G153" s="3">
        <f t="shared" si="8"/>
        <v>1.4987023942956051E-4</v>
      </c>
      <c r="I153" s="16"/>
    </row>
    <row r="154" spans="1:9" outlineLevel="1">
      <c r="A154" t="s">
        <v>232</v>
      </c>
      <c r="B154" t="s">
        <v>233</v>
      </c>
      <c r="C154" s="79">
        <v>555895.92000000004</v>
      </c>
      <c r="D154" s="71">
        <v>546775</v>
      </c>
      <c r="E154" s="69">
        <v>497819.16</v>
      </c>
      <c r="F154" s="16">
        <f t="shared" si="9"/>
        <v>1048247.1333333333</v>
      </c>
      <c r="G154" s="3">
        <f t="shared" si="8"/>
        <v>1.1707100790175624E-4</v>
      </c>
      <c r="I154" s="16"/>
    </row>
    <row r="155" spans="1:9" outlineLevel="1">
      <c r="A155" t="s">
        <v>234</v>
      </c>
      <c r="B155" t="s">
        <v>235</v>
      </c>
      <c r="C155" s="79">
        <v>1464678.09</v>
      </c>
      <c r="D155" s="71">
        <v>1504097</v>
      </c>
      <c r="E155" s="69">
        <v>1546678.96</v>
      </c>
      <c r="F155" s="16">
        <f t="shared" si="9"/>
        <v>2712263.6666666665</v>
      </c>
      <c r="G155" s="3">
        <f t="shared" si="8"/>
        <v>3.0291276842539072E-4</v>
      </c>
      <c r="I155" s="16"/>
    </row>
    <row r="156" spans="1:9" outlineLevel="1">
      <c r="A156" t="s">
        <v>236</v>
      </c>
      <c r="B156" t="s">
        <v>237</v>
      </c>
      <c r="C156" s="79">
        <v>3886148.48</v>
      </c>
      <c r="D156" s="71">
        <v>3912074</v>
      </c>
      <c r="E156" s="69">
        <v>3933569.97</v>
      </c>
      <c r="F156" s="16">
        <f t="shared" si="9"/>
        <v>4959097.7850000001</v>
      </c>
      <c r="G156" s="3">
        <f t="shared" si="8"/>
        <v>5.5384513585757819E-4</v>
      </c>
      <c r="I156" s="16"/>
    </row>
    <row r="157" spans="1:9" outlineLevel="1">
      <c r="A157" t="s">
        <v>238</v>
      </c>
      <c r="B157" t="s">
        <v>239</v>
      </c>
      <c r="C157" s="79">
        <v>5700939.7699999996</v>
      </c>
      <c r="D157" s="71">
        <v>5852504</v>
      </c>
      <c r="E157" s="69">
        <v>6014763.4100000001</v>
      </c>
      <c r="F157" s="16">
        <f t="shared" si="9"/>
        <v>3154719.89</v>
      </c>
      <c r="G157" s="3">
        <f t="shared" si="8"/>
        <v>3.5232744781814264E-4</v>
      </c>
      <c r="I157" s="16"/>
    </row>
    <row r="158" spans="1:9" outlineLevel="1">
      <c r="A158" t="s">
        <v>240</v>
      </c>
      <c r="B158" t="s">
        <v>241</v>
      </c>
      <c r="C158" s="79">
        <v>471968.02</v>
      </c>
      <c r="D158" s="71">
        <v>524138</v>
      </c>
      <c r="E158" s="69">
        <v>507457.19</v>
      </c>
      <c r="F158" s="16">
        <f t="shared" si="9"/>
        <v>478622.82833333337</v>
      </c>
      <c r="G158" s="3">
        <f t="shared" si="8"/>
        <v>5.3453861342404104E-5</v>
      </c>
      <c r="I158" s="16"/>
    </row>
    <row r="159" spans="1:9" outlineLevel="1">
      <c r="A159" t="s">
        <v>242</v>
      </c>
      <c r="B159" t="s">
        <v>243</v>
      </c>
      <c r="C159" s="79">
        <v>457203.21</v>
      </c>
      <c r="D159" s="71">
        <v>458915</v>
      </c>
      <c r="E159" s="69">
        <v>450497.65</v>
      </c>
      <c r="F159" s="16">
        <f t="shared" si="9"/>
        <v>418663.8016666667</v>
      </c>
      <c r="G159" s="3">
        <f t="shared" si="8"/>
        <v>4.6757478913621616E-5</v>
      </c>
      <c r="I159" s="16"/>
    </row>
    <row r="160" spans="1:9" outlineLevel="1">
      <c r="A160" t="s">
        <v>244</v>
      </c>
      <c r="B160" t="s">
        <v>245</v>
      </c>
      <c r="C160" s="79">
        <v>363328.74</v>
      </c>
      <c r="D160" s="71">
        <v>370006</v>
      </c>
      <c r="E160" s="69">
        <v>378983.2</v>
      </c>
      <c r="F160" s="16">
        <f t="shared" si="9"/>
        <v>2443774.0933333333</v>
      </c>
      <c r="G160" s="3">
        <f t="shared" si="8"/>
        <v>2.729271438892246E-4</v>
      </c>
      <c r="I160" s="16"/>
    </row>
    <row r="161" spans="1:9" outlineLevel="1">
      <c r="A161" t="s">
        <v>246</v>
      </c>
      <c r="B161" t="s">
        <v>247</v>
      </c>
      <c r="C161" s="79">
        <v>4338183</v>
      </c>
      <c r="D161" s="71">
        <v>4414675</v>
      </c>
      <c r="E161" s="69">
        <v>4519767.9400000004</v>
      </c>
      <c r="F161" s="16">
        <f t="shared" si="9"/>
        <v>2361955.9833333334</v>
      </c>
      <c r="G161" s="3">
        <f t="shared" si="8"/>
        <v>2.6378948131164338E-4</v>
      </c>
      <c r="I161" s="16"/>
    </row>
    <row r="162" spans="1:9" outlineLevel="1">
      <c r="A162" t="s">
        <v>248</v>
      </c>
      <c r="B162" t="s">
        <v>249</v>
      </c>
      <c r="C162" s="79">
        <v>316341.65999999997</v>
      </c>
      <c r="D162" s="71">
        <v>307069</v>
      </c>
      <c r="E162" s="69">
        <v>334734.3</v>
      </c>
      <c r="F162" s="16">
        <f t="shared" si="9"/>
        <v>296551.30833333329</v>
      </c>
      <c r="G162" s="3">
        <f t="shared" si="8"/>
        <v>3.311963320211431E-5</v>
      </c>
      <c r="I162" s="16"/>
    </row>
    <row r="163" spans="1:9" outlineLevel="1">
      <c r="A163" t="s">
        <v>250</v>
      </c>
      <c r="B163" t="s">
        <v>251</v>
      </c>
      <c r="C163" s="79">
        <v>307668.44</v>
      </c>
      <c r="D163" s="71">
        <v>294842</v>
      </c>
      <c r="E163" s="69">
        <v>282942.73</v>
      </c>
      <c r="F163" s="16">
        <f t="shared" si="9"/>
        <v>350134.685</v>
      </c>
      <c r="G163" s="3">
        <f t="shared" si="8"/>
        <v>3.9103966203053066E-5</v>
      </c>
      <c r="I163" s="16"/>
    </row>
    <row r="164" spans="1:9" outlineLevel="1">
      <c r="A164" t="s">
        <v>252</v>
      </c>
      <c r="B164" t="s">
        <v>253</v>
      </c>
      <c r="C164" s="79">
        <v>387859.49</v>
      </c>
      <c r="D164" s="71">
        <v>385423</v>
      </c>
      <c r="E164" s="69">
        <v>401151.89</v>
      </c>
      <c r="F164" s="16">
        <f t="shared" si="9"/>
        <v>221211.53666666665</v>
      </c>
      <c r="G164" s="3">
        <f t="shared" si="8"/>
        <v>2.4705488556607203E-5</v>
      </c>
      <c r="I164" s="16"/>
    </row>
    <row r="165" spans="1:9" outlineLevel="1">
      <c r="A165" t="s">
        <v>500</v>
      </c>
      <c r="B165" t="s">
        <v>501</v>
      </c>
      <c r="C165" s="79">
        <v>36841.06</v>
      </c>
      <c r="D165" s="71">
        <v>33079</v>
      </c>
      <c r="E165" s="69">
        <v>56187.91</v>
      </c>
      <c r="F165" s="16">
        <f t="shared" si="9"/>
        <v>13888928.405000001</v>
      </c>
      <c r="G165" s="3">
        <f t="shared" ref="G165:G196" si="10">+F165/$F$267</f>
        <v>1.5511522000333782E-3</v>
      </c>
      <c r="I165" s="16"/>
    </row>
    <row r="166" spans="1:9" outlineLevel="1">
      <c r="A166" t="s">
        <v>254</v>
      </c>
      <c r="B166" t="s">
        <v>255</v>
      </c>
      <c r="C166" s="79">
        <v>28051586.370000001</v>
      </c>
      <c r="D166" s="71">
        <v>28618506</v>
      </c>
      <c r="E166" s="69">
        <v>27743523.789999999</v>
      </c>
      <c r="F166" s="16">
        <f t="shared" si="9"/>
        <v>14449656.345000001</v>
      </c>
      <c r="G166" s="3">
        <f t="shared" si="10"/>
        <v>1.6137757770573668E-3</v>
      </c>
      <c r="I166" s="16"/>
    </row>
    <row r="167" spans="1:9" outlineLevel="1">
      <c r="A167" t="s">
        <v>256</v>
      </c>
      <c r="B167" t="s">
        <v>257</v>
      </c>
      <c r="C167" s="79">
        <v>483014.18</v>
      </c>
      <c r="D167" s="71">
        <v>468017</v>
      </c>
      <c r="E167" s="69">
        <v>469779.9</v>
      </c>
      <c r="F167" s="16">
        <f t="shared" si="9"/>
        <v>461921.27999999997</v>
      </c>
      <c r="G167" s="3">
        <f t="shared" si="10"/>
        <v>5.1588588321636892E-5</v>
      </c>
      <c r="I167" s="16"/>
    </row>
    <row r="168" spans="1:9" outlineLevel="1">
      <c r="A168" t="s">
        <v>258</v>
      </c>
      <c r="B168" t="s">
        <v>259</v>
      </c>
      <c r="C168" s="79">
        <v>480238.04</v>
      </c>
      <c r="D168" s="71">
        <v>475414</v>
      </c>
      <c r="E168" s="69">
        <v>450826.5</v>
      </c>
      <c r="F168" s="16">
        <f t="shared" si="9"/>
        <v>2081121.7066666663</v>
      </c>
      <c r="G168" s="3">
        <f t="shared" si="10"/>
        <v>2.324251677092015E-4</v>
      </c>
      <c r="I168" s="16"/>
    </row>
    <row r="169" spans="1:9" outlineLevel="1">
      <c r="A169" t="s">
        <v>260</v>
      </c>
      <c r="B169" t="s">
        <v>261</v>
      </c>
      <c r="C169" s="79">
        <v>3511333.96</v>
      </c>
      <c r="D169" s="71">
        <v>3556166</v>
      </c>
      <c r="E169" s="69">
        <v>3685221.4</v>
      </c>
      <c r="F169" s="16">
        <f t="shared" si="9"/>
        <v>1954217.8683333334</v>
      </c>
      <c r="G169" s="3">
        <f t="shared" si="10"/>
        <v>2.1825221193584143E-4</v>
      </c>
      <c r="I169" s="16"/>
    </row>
    <row r="170" spans="1:9" outlineLevel="1">
      <c r="A170" t="s">
        <v>262</v>
      </c>
      <c r="B170" t="s">
        <v>263</v>
      </c>
      <c r="C170" s="79">
        <v>371261.04</v>
      </c>
      <c r="D170" s="71">
        <v>369330</v>
      </c>
      <c r="E170" s="69">
        <v>367213.75</v>
      </c>
      <c r="F170" s="16">
        <f t="shared" si="9"/>
        <v>1033924.2250000001</v>
      </c>
      <c r="G170" s="3">
        <f t="shared" si="10"/>
        <v>1.1547138767733863E-4</v>
      </c>
      <c r="I170" s="16"/>
    </row>
    <row r="171" spans="1:9" outlineLevel="1">
      <c r="A171" t="s">
        <v>264</v>
      </c>
      <c r="B171" t="s">
        <v>265</v>
      </c>
      <c r="C171" s="79">
        <v>1302084.32</v>
      </c>
      <c r="D171" s="71">
        <v>1461711</v>
      </c>
      <c r="E171" s="69">
        <v>1697874.77</v>
      </c>
      <c r="F171" s="16">
        <f t="shared" si="9"/>
        <v>1459979.8133333335</v>
      </c>
      <c r="G171" s="3">
        <f t="shared" si="10"/>
        <v>1.6305440084499599E-4</v>
      </c>
      <c r="I171" s="16"/>
    </row>
    <row r="172" spans="1:9" outlineLevel="1">
      <c r="A172" t="s">
        <v>266</v>
      </c>
      <c r="B172" t="s">
        <v>267</v>
      </c>
      <c r="C172" s="79">
        <v>1301268.54</v>
      </c>
      <c r="D172" s="71">
        <v>1330099</v>
      </c>
      <c r="E172" s="69">
        <v>1511457.52</v>
      </c>
      <c r="F172" s="16">
        <f t="shared" si="9"/>
        <v>4756626.5483333329</v>
      </c>
      <c r="G172" s="3">
        <f t="shared" si="10"/>
        <v>5.3123261349149575E-4</v>
      </c>
      <c r="I172" s="16"/>
    </row>
    <row r="173" spans="1:9" outlineLevel="1">
      <c r="A173" t="s">
        <v>268</v>
      </c>
      <c r="B173" t="s">
        <v>269</v>
      </c>
      <c r="C173" s="79">
        <v>8108376.5599999996</v>
      </c>
      <c r="D173" s="71">
        <v>8537175</v>
      </c>
      <c r="E173" s="69">
        <v>8192764.25</v>
      </c>
      <c r="F173" s="16">
        <f t="shared" si="9"/>
        <v>4306560.918333333</v>
      </c>
      <c r="G173" s="3">
        <f t="shared" si="10"/>
        <v>4.8096809546845049E-4</v>
      </c>
      <c r="I173" s="16"/>
    </row>
    <row r="174" spans="1:9" outlineLevel="1">
      <c r="A174" t="s">
        <v>270</v>
      </c>
      <c r="B174" t="s">
        <v>271</v>
      </c>
      <c r="C174" s="79">
        <v>251188.67</v>
      </c>
      <c r="D174" s="71">
        <v>205446</v>
      </c>
      <c r="E174" s="69">
        <v>218879.65</v>
      </c>
      <c r="F174" s="16">
        <f t="shared" si="9"/>
        <v>358169.55833333335</v>
      </c>
      <c r="G174" s="3">
        <f t="shared" si="10"/>
        <v>4.0001322074187285E-5</v>
      </c>
      <c r="I174" s="16"/>
    </row>
    <row r="175" spans="1:9" outlineLevel="1">
      <c r="A175" t="s">
        <v>272</v>
      </c>
      <c r="B175" t="s">
        <v>273</v>
      </c>
      <c r="C175" s="79">
        <v>448910.11</v>
      </c>
      <c r="D175" s="71">
        <v>471167</v>
      </c>
      <c r="E175" s="69">
        <v>495645.56</v>
      </c>
      <c r="F175" s="16">
        <f t="shared" si="9"/>
        <v>452333.13833333337</v>
      </c>
      <c r="G175" s="3">
        <f t="shared" si="10"/>
        <v>5.0517759341402004E-5</v>
      </c>
      <c r="I175" s="16"/>
    </row>
    <row r="176" spans="1:9" outlineLevel="1">
      <c r="A176" t="s">
        <v>274</v>
      </c>
      <c r="B176" t="s">
        <v>275</v>
      </c>
      <c r="C176" s="79">
        <v>434521.44</v>
      </c>
      <c r="D176" s="71">
        <v>461947</v>
      </c>
      <c r="E176" s="69">
        <v>440918.24</v>
      </c>
      <c r="F176" s="16">
        <f t="shared" si="9"/>
        <v>658636.84833333339</v>
      </c>
      <c r="G176" s="3">
        <f t="shared" si="10"/>
        <v>7.3558302449561831E-5</v>
      </c>
      <c r="I176" s="16"/>
    </row>
    <row r="177" spans="1:9" outlineLevel="1">
      <c r="A177" t="s">
        <v>276</v>
      </c>
      <c r="B177" t="s">
        <v>277</v>
      </c>
      <c r="C177" s="79">
        <v>784460.88</v>
      </c>
      <c r="D177" s="71">
        <v>805212</v>
      </c>
      <c r="E177" s="69">
        <v>864468.55</v>
      </c>
      <c r="F177" s="16">
        <f t="shared" si="9"/>
        <v>444468.57499999995</v>
      </c>
      <c r="G177" s="3">
        <f t="shared" si="10"/>
        <v>4.9639424140796436E-5</v>
      </c>
      <c r="I177" s="16"/>
    </row>
    <row r="178" spans="1:9" outlineLevel="1">
      <c r="A178" t="s">
        <v>278</v>
      </c>
      <c r="B178" t="s">
        <v>279</v>
      </c>
      <c r="C178" s="79">
        <v>104517.09</v>
      </c>
      <c r="D178" s="71">
        <v>101463</v>
      </c>
      <c r="E178" s="69">
        <v>90642.19</v>
      </c>
      <c r="F178" s="16">
        <f t="shared" ref="F178:F202" si="11">IF(C178&gt;0,(+C178+(D178*2)+(E179*3))/6,IF(D178&gt;0,((D178*2)+(E179*3))/5,E179))</f>
        <v>1894320.7249999999</v>
      </c>
      <c r="G178" s="3">
        <f t="shared" si="10"/>
        <v>2.1156274080113766E-4</v>
      </c>
      <c r="I178" s="16"/>
    </row>
    <row r="179" spans="1:9" outlineLevel="1">
      <c r="A179" t="s">
        <v>280</v>
      </c>
      <c r="B179" t="s">
        <v>281</v>
      </c>
      <c r="C179" s="79">
        <v>3564799.46</v>
      </c>
      <c r="D179" s="71">
        <v>3649500</v>
      </c>
      <c r="E179" s="69">
        <v>3686160.42</v>
      </c>
      <c r="F179" s="16">
        <f t="shared" si="11"/>
        <v>2938156.4733333332</v>
      </c>
      <c r="G179" s="3">
        <f t="shared" si="10"/>
        <v>3.2814107357718146E-4</v>
      </c>
      <c r="I179" s="16"/>
    </row>
    <row r="180" spans="1:9" outlineLevel="1">
      <c r="A180" t="s">
        <v>282</v>
      </c>
      <c r="B180" t="s">
        <v>283</v>
      </c>
      <c r="C180" s="79">
        <v>1949952.82</v>
      </c>
      <c r="D180" s="71">
        <v>2161987</v>
      </c>
      <c r="E180" s="69">
        <v>2255046.46</v>
      </c>
      <c r="F180" s="16">
        <f t="shared" si="11"/>
        <v>1188938.7950000002</v>
      </c>
      <c r="G180" s="3">
        <f t="shared" si="10"/>
        <v>1.3278382419376318E-4</v>
      </c>
      <c r="I180" s="16"/>
    </row>
    <row r="181" spans="1:9" outlineLevel="1">
      <c r="A181" t="s">
        <v>284</v>
      </c>
      <c r="B181" t="s">
        <v>285</v>
      </c>
      <c r="C181" s="79">
        <v>259021.52</v>
      </c>
      <c r="D181" s="71">
        <v>275446</v>
      </c>
      <c r="E181" s="69">
        <v>286568.65000000002</v>
      </c>
      <c r="F181" s="16">
        <f t="shared" si="11"/>
        <v>902311.34166666679</v>
      </c>
      <c r="G181" s="3">
        <f t="shared" si="10"/>
        <v>1.0077251332345097E-4</v>
      </c>
      <c r="I181" s="16"/>
    </row>
    <row r="182" spans="1:9" outlineLevel="1">
      <c r="A182" t="s">
        <v>286</v>
      </c>
      <c r="B182" t="s">
        <v>287</v>
      </c>
      <c r="C182" s="79">
        <v>1289713.02</v>
      </c>
      <c r="D182" s="71">
        <v>1415218</v>
      </c>
      <c r="E182" s="69">
        <v>1534651.51</v>
      </c>
      <c r="F182" s="16">
        <f t="shared" si="11"/>
        <v>1353043.9083333334</v>
      </c>
      <c r="G182" s="3">
        <f t="shared" si="10"/>
        <v>1.5111151659457419E-4</v>
      </c>
      <c r="I182" s="16"/>
    </row>
    <row r="183" spans="1:9" outlineLevel="1">
      <c r="A183" t="s">
        <v>288</v>
      </c>
      <c r="B183" t="s">
        <v>289</v>
      </c>
      <c r="C183" s="79">
        <v>1402566.59</v>
      </c>
      <c r="D183" s="71">
        <v>1448565</v>
      </c>
      <c r="E183" s="69">
        <v>1332704.81</v>
      </c>
      <c r="F183" s="16">
        <f t="shared" si="11"/>
        <v>1242860.4183333332</v>
      </c>
      <c r="G183" s="3">
        <f t="shared" si="10"/>
        <v>1.3880593347562542E-4</v>
      </c>
      <c r="I183" s="16"/>
    </row>
    <row r="184" spans="1:9" outlineLevel="1">
      <c r="A184" t="s">
        <v>290</v>
      </c>
      <c r="B184" t="s">
        <v>291</v>
      </c>
      <c r="C184" s="79">
        <v>977367.37</v>
      </c>
      <c r="D184" s="71">
        <v>998949</v>
      </c>
      <c r="E184" s="69">
        <v>1052488.6399999999</v>
      </c>
      <c r="F184" s="16">
        <f t="shared" si="11"/>
        <v>748743.88666666672</v>
      </c>
      <c r="G184" s="3">
        <f t="shared" si="10"/>
        <v>8.3621694431546911E-5</v>
      </c>
      <c r="I184" s="16"/>
    </row>
    <row r="185" spans="1:9" outlineLevel="1">
      <c r="A185" t="s">
        <v>292</v>
      </c>
      <c r="B185" t="s">
        <v>293</v>
      </c>
      <c r="C185" s="79">
        <v>498148.23</v>
      </c>
      <c r="D185" s="71">
        <v>479727</v>
      </c>
      <c r="E185" s="69">
        <v>505732.65</v>
      </c>
      <c r="F185" s="16">
        <f t="shared" si="11"/>
        <v>542294.06999999995</v>
      </c>
      <c r="G185" s="3">
        <f t="shared" si="10"/>
        <v>6.0564833745037553E-5</v>
      </c>
      <c r="I185" s="16"/>
    </row>
    <row r="186" spans="1:9" outlineLevel="1">
      <c r="A186" t="s">
        <v>294</v>
      </c>
      <c r="B186" t="s">
        <v>295</v>
      </c>
      <c r="C186" s="79">
        <v>553264.93000000005</v>
      </c>
      <c r="D186" s="71">
        <v>548325</v>
      </c>
      <c r="E186" s="69">
        <v>598720.73</v>
      </c>
      <c r="F186" s="16">
        <f t="shared" si="11"/>
        <v>18009849.436666667</v>
      </c>
      <c r="G186" s="3">
        <f t="shared" si="10"/>
        <v>2.0113875427494074E-3</v>
      </c>
      <c r="I186" s="16"/>
    </row>
    <row r="187" spans="1:9" outlineLevel="1">
      <c r="A187" t="s">
        <v>296</v>
      </c>
      <c r="B187" t="s">
        <v>297</v>
      </c>
      <c r="C187" s="79">
        <v>33025023.98</v>
      </c>
      <c r="D187" s="71">
        <v>33310761</v>
      </c>
      <c r="E187" s="69">
        <v>35469727.229999997</v>
      </c>
      <c r="F187" s="16">
        <f t="shared" si="11"/>
        <v>16859189.293333333</v>
      </c>
      <c r="G187" s="3">
        <f t="shared" si="10"/>
        <v>1.8828787794542001E-3</v>
      </c>
      <c r="I187" s="16"/>
    </row>
    <row r="188" spans="1:9" outlineLevel="1">
      <c r="A188" t="s">
        <v>298</v>
      </c>
      <c r="B188" t="s">
        <v>299</v>
      </c>
      <c r="C188" s="79">
        <v>499905.41</v>
      </c>
      <c r="D188" s="71">
        <v>513932</v>
      </c>
      <c r="E188" s="69">
        <v>502863.26</v>
      </c>
      <c r="F188" s="16">
        <f t="shared" si="11"/>
        <v>301388.34999999998</v>
      </c>
      <c r="G188" s="3">
        <f t="shared" si="10"/>
        <v>3.3659846788369246E-5</v>
      </c>
      <c r="I188" s="16"/>
    </row>
    <row r="189" spans="1:9" outlineLevel="1">
      <c r="A189" t="s">
        <v>300</v>
      </c>
      <c r="B189" t="s">
        <v>301</v>
      </c>
      <c r="C189" s="79">
        <v>113739.85</v>
      </c>
      <c r="D189" s="71">
        <v>87005</v>
      </c>
      <c r="E189" s="69">
        <v>93520.23</v>
      </c>
      <c r="F189" s="16">
        <f t="shared" si="11"/>
        <v>385113.87833333336</v>
      </c>
      <c r="G189" s="3">
        <f t="shared" si="10"/>
        <v>4.3010534882236413E-5</v>
      </c>
      <c r="I189" s="16"/>
    </row>
    <row r="190" spans="1:9" outlineLevel="1">
      <c r="A190" t="s">
        <v>302</v>
      </c>
      <c r="B190" t="s">
        <v>303</v>
      </c>
      <c r="C190" s="79">
        <v>619774.89</v>
      </c>
      <c r="D190" s="71">
        <v>658673</v>
      </c>
      <c r="E190" s="69">
        <v>674311.14</v>
      </c>
      <c r="F190" s="16">
        <f t="shared" si="11"/>
        <v>5073893.376666666</v>
      </c>
      <c r="G190" s="3">
        <f t="shared" si="10"/>
        <v>5.6666581066959455E-4</v>
      </c>
      <c r="I190" s="16"/>
    </row>
    <row r="191" spans="1:9" outlineLevel="1">
      <c r="A191" t="s">
        <v>304</v>
      </c>
      <c r="B191" t="s">
        <v>305</v>
      </c>
      <c r="C191" s="79">
        <v>8926207.5199999996</v>
      </c>
      <c r="D191" s="71">
        <v>9009913</v>
      </c>
      <c r="E191" s="69">
        <v>9502079.7899999991</v>
      </c>
      <c r="F191" s="16">
        <f t="shared" si="11"/>
        <v>4769625.1166666662</v>
      </c>
      <c r="G191" s="3">
        <f t="shared" si="10"/>
        <v>5.3268432792759844E-4</v>
      </c>
      <c r="I191" s="16"/>
    </row>
    <row r="192" spans="1:9" outlineLevel="1">
      <c r="A192" t="s">
        <v>306</v>
      </c>
      <c r="B192" t="s">
        <v>307</v>
      </c>
      <c r="C192" s="79">
        <v>584190.47</v>
      </c>
      <c r="D192" s="71">
        <v>637323</v>
      </c>
      <c r="E192" s="69">
        <v>557239.06000000006</v>
      </c>
      <c r="F192" s="16">
        <f t="shared" si="11"/>
        <v>447254.11833333335</v>
      </c>
      <c r="G192" s="3">
        <f t="shared" si="10"/>
        <v>4.995052097590093E-5</v>
      </c>
      <c r="I192" s="16"/>
    </row>
    <row r="193" spans="1:9" outlineLevel="1">
      <c r="A193" t="s">
        <v>308</v>
      </c>
      <c r="B193" t="s">
        <v>309</v>
      </c>
      <c r="C193" s="79">
        <v>295455.02</v>
      </c>
      <c r="D193" s="71">
        <v>276394</v>
      </c>
      <c r="E193" s="69">
        <v>274896.08</v>
      </c>
      <c r="F193" s="16">
        <f t="shared" si="11"/>
        <v>509907.9916666667</v>
      </c>
      <c r="G193" s="3">
        <f t="shared" si="10"/>
        <v>5.6947870996556653E-5</v>
      </c>
      <c r="I193" s="16"/>
    </row>
    <row r="194" spans="1:9" outlineLevel="1">
      <c r="A194" t="s">
        <v>310</v>
      </c>
      <c r="B194" t="s">
        <v>311</v>
      </c>
      <c r="C194" s="79">
        <v>736187.54</v>
      </c>
      <c r="D194" s="71">
        <v>747376</v>
      </c>
      <c r="E194" s="69">
        <v>737068.31</v>
      </c>
      <c r="F194" s="16">
        <f t="shared" si="11"/>
        <v>817899.82166666666</v>
      </c>
      <c r="G194" s="3">
        <f t="shared" si="10"/>
        <v>9.1345211868788342E-5</v>
      </c>
      <c r="I194" s="16"/>
    </row>
    <row r="195" spans="1:9" outlineLevel="1">
      <c r="A195" t="s">
        <v>312</v>
      </c>
      <c r="B195" t="s">
        <v>313</v>
      </c>
      <c r="C195" s="79">
        <v>943937.51</v>
      </c>
      <c r="D195" s="71">
        <v>921725</v>
      </c>
      <c r="E195" s="69">
        <v>892153.13</v>
      </c>
      <c r="F195" s="16">
        <f t="shared" si="11"/>
        <v>662813.54499999993</v>
      </c>
      <c r="G195" s="3">
        <f t="shared" si="10"/>
        <v>7.4024766962478425E-5</v>
      </c>
      <c r="I195" s="16"/>
    </row>
    <row r="196" spans="1:9" outlineLevel="1">
      <c r="A196" t="s">
        <v>314</v>
      </c>
      <c r="B196" t="s">
        <v>315</v>
      </c>
      <c r="C196" s="79">
        <v>368981.32</v>
      </c>
      <c r="D196" s="71">
        <v>377155</v>
      </c>
      <c r="E196" s="69">
        <v>396497.91999999998</v>
      </c>
      <c r="F196" s="16">
        <f t="shared" si="11"/>
        <v>703176.50999999989</v>
      </c>
      <c r="G196" s="3">
        <f t="shared" si="10"/>
        <v>7.8532609478037876E-5</v>
      </c>
      <c r="I196" s="16"/>
    </row>
    <row r="197" spans="1:9" outlineLevel="1">
      <c r="A197" t="s">
        <v>316</v>
      </c>
      <c r="B197" t="s">
        <v>317</v>
      </c>
      <c r="C197" s="79">
        <v>1012011.74</v>
      </c>
      <c r="D197" s="71">
        <v>974452</v>
      </c>
      <c r="E197" s="69">
        <v>1031922.58</v>
      </c>
      <c r="F197" s="16">
        <f t="shared" si="11"/>
        <v>643336.23666666669</v>
      </c>
      <c r="G197" s="3">
        <f>+F197/$F$267</f>
        <v>7.1849489735107755E-5</v>
      </c>
      <c r="I197" s="16"/>
    </row>
    <row r="198" spans="1:9" outlineLevel="1">
      <c r="A198" t="s">
        <v>318</v>
      </c>
      <c r="B198" t="s">
        <v>319</v>
      </c>
      <c r="C198" s="79">
        <v>283673.58</v>
      </c>
      <c r="D198" s="71">
        <v>283335</v>
      </c>
      <c r="E198" s="69">
        <v>299700.56</v>
      </c>
      <c r="F198" s="16">
        <f>IF(C198&gt;0,(+C198+(D198*2)+(E262*3))/6,IF(D198&gt;0,((D198*2)+(E262*3))/5,E262))</f>
        <v>629983.45500000007</v>
      </c>
      <c r="G198" s="3">
        <f>+F198/$F$267</f>
        <v>7.035821581858595E-5</v>
      </c>
      <c r="I198" s="16"/>
    </row>
    <row r="199" spans="1:9" outlineLevel="1">
      <c r="A199" t="s">
        <v>320</v>
      </c>
      <c r="B199" t="s">
        <v>321</v>
      </c>
      <c r="C199" s="79">
        <v>694363.97</v>
      </c>
      <c r="D199" s="71">
        <v>613988</v>
      </c>
      <c r="E199" s="69">
        <v>658480.30000000005</v>
      </c>
      <c r="F199" s="16">
        <f t="shared" si="11"/>
        <v>2647774.1800000002</v>
      </c>
      <c r="G199" s="3">
        <f t="shared" ref="G199:G229" si="12">+F199/$F$267</f>
        <v>2.9571041226046077E-4</v>
      </c>
      <c r="I199" s="16"/>
    </row>
    <row r="200" spans="1:9" outlineLevel="1">
      <c r="A200" t="s">
        <v>322</v>
      </c>
      <c r="B200" t="s">
        <v>323</v>
      </c>
      <c r="C200" s="79">
        <v>4517443.83</v>
      </c>
      <c r="D200" s="71">
        <v>4646121</v>
      </c>
      <c r="E200" s="69">
        <v>4654768.37</v>
      </c>
      <c r="F200" s="16">
        <f t="shared" si="11"/>
        <v>2632930.2799999998</v>
      </c>
      <c r="G200" s="3">
        <f t="shared" si="12"/>
        <v>2.9405260631095446E-4</v>
      </c>
      <c r="I200" s="16"/>
    </row>
    <row r="201" spans="1:9" outlineLevel="1">
      <c r="A201" t="s">
        <v>324</v>
      </c>
      <c r="B201" t="s">
        <v>325</v>
      </c>
      <c r="C201" s="79">
        <v>770256.19</v>
      </c>
      <c r="D201" s="71">
        <v>686723</v>
      </c>
      <c r="E201" s="69">
        <v>662631.94999999995</v>
      </c>
      <c r="F201" s="16">
        <f t="shared" si="11"/>
        <v>1646735.6583333332</v>
      </c>
      <c r="G201" s="3">
        <f t="shared" si="12"/>
        <v>1.8391178677093647E-4</v>
      </c>
      <c r="I201" s="16"/>
    </row>
    <row r="202" spans="1:9" outlineLevel="1">
      <c r="A202" t="s">
        <v>326</v>
      </c>
      <c r="B202" t="s">
        <v>327</v>
      </c>
      <c r="C202" s="79">
        <v>2494510.7400000002</v>
      </c>
      <c r="D202" s="71">
        <v>2538043</v>
      </c>
      <c r="E202" s="69">
        <v>2578903.92</v>
      </c>
      <c r="F202" s="16">
        <f t="shared" si="11"/>
        <v>1382115.7033333334</v>
      </c>
      <c r="G202" s="3">
        <f t="shared" si="12"/>
        <v>1.5435833142853468E-4</v>
      </c>
      <c r="I202" s="16"/>
    </row>
    <row r="203" spans="1:9" outlineLevel="1">
      <c r="A203" t="s">
        <v>328</v>
      </c>
      <c r="B203" t="s">
        <v>329</v>
      </c>
      <c r="C203" s="79">
        <v>234502.9</v>
      </c>
      <c r="D203" s="71">
        <v>229511</v>
      </c>
      <c r="E203" s="69">
        <v>240699.16</v>
      </c>
      <c r="F203" s="16">
        <f>IF(C203&gt;0,(+C203+(D203*2)+(E146*3))/6,IF(D203&gt;0,((D203*2)+(E146*3))/5,E146))</f>
        <v>590582.40333333332</v>
      </c>
      <c r="G203" s="3">
        <f t="shared" si="12"/>
        <v>6.5957802324167125E-5</v>
      </c>
      <c r="I203" s="16"/>
    </row>
    <row r="204" spans="1:9" outlineLevel="1">
      <c r="A204" t="s">
        <v>330</v>
      </c>
      <c r="B204" t="s">
        <v>331</v>
      </c>
      <c r="C204" s="79">
        <v>834173.37</v>
      </c>
      <c r="D204" s="71">
        <v>865204</v>
      </c>
      <c r="E204" s="69">
        <v>827494.29</v>
      </c>
      <c r="F204" s="16">
        <f t="shared" ref="F204:F235" si="13">IF(C204&gt;0,(+C204+(D204*2)+(E204*3))/6,IF(D204&gt;0,((D204*2)+(E204*3))/5,E204))</f>
        <v>841177.37333333341</v>
      </c>
      <c r="G204" s="3">
        <f t="shared" si="12"/>
        <v>9.3944910306728468E-5</v>
      </c>
      <c r="I204" s="16"/>
    </row>
    <row r="205" spans="1:9" outlineLevel="1">
      <c r="A205" t="s">
        <v>510</v>
      </c>
      <c r="B205" t="s">
        <v>508</v>
      </c>
      <c r="C205" s="79">
        <v>187456.03</v>
      </c>
      <c r="D205" s="71">
        <v>208609</v>
      </c>
      <c r="E205" s="69">
        <v>220080.85</v>
      </c>
      <c r="F205" s="16">
        <f t="shared" si="13"/>
        <v>210819.43000000002</v>
      </c>
      <c r="G205" s="3">
        <f t="shared" si="12"/>
        <v>2.3544870642184202E-5</v>
      </c>
      <c r="I205" s="16"/>
    </row>
    <row r="206" spans="1:9" outlineLevel="1">
      <c r="A206" t="s">
        <v>332</v>
      </c>
      <c r="B206" t="s">
        <v>333</v>
      </c>
      <c r="C206" s="79">
        <v>1068227.97</v>
      </c>
      <c r="D206" s="71">
        <v>1054027</v>
      </c>
      <c r="E206" s="69">
        <v>962677.47</v>
      </c>
      <c r="F206" s="16">
        <f t="shared" si="13"/>
        <v>1010719.0633333334</v>
      </c>
      <c r="G206" s="3">
        <f t="shared" si="12"/>
        <v>1.1287977394575496E-4</v>
      </c>
      <c r="I206" s="16"/>
    </row>
    <row r="207" spans="1:9" outlineLevel="1">
      <c r="A207" t="s">
        <v>334</v>
      </c>
      <c r="B207" t="s">
        <v>335</v>
      </c>
      <c r="C207" s="79">
        <v>793369.65</v>
      </c>
      <c r="D207" s="71">
        <v>746154</v>
      </c>
      <c r="E207" s="69">
        <v>648411.38</v>
      </c>
      <c r="F207" s="16">
        <f t="shared" si="13"/>
        <v>705151.96499999997</v>
      </c>
      <c r="G207" s="3">
        <f t="shared" si="12"/>
        <v>7.8753233508918036E-5</v>
      </c>
      <c r="I207" s="16"/>
    </row>
    <row r="208" spans="1:9" outlineLevel="1">
      <c r="A208" t="s">
        <v>336</v>
      </c>
      <c r="B208" t="s">
        <v>337</v>
      </c>
      <c r="C208" s="79">
        <v>644994.79</v>
      </c>
      <c r="D208" s="71">
        <v>642243</v>
      </c>
      <c r="E208" s="69">
        <v>630129.06000000006</v>
      </c>
      <c r="F208" s="16">
        <f t="shared" si="13"/>
        <v>636644.66166666674</v>
      </c>
      <c r="G208" s="3">
        <f t="shared" si="12"/>
        <v>7.110215696901748E-5</v>
      </c>
      <c r="I208" s="16"/>
    </row>
    <row r="209" spans="1:9" outlineLevel="1">
      <c r="A209" t="s">
        <v>338</v>
      </c>
      <c r="B209" t="s">
        <v>339</v>
      </c>
      <c r="C209" s="79">
        <v>121897.99</v>
      </c>
      <c r="D209" s="71">
        <v>127474</v>
      </c>
      <c r="E209" s="69">
        <v>154653.31</v>
      </c>
      <c r="F209" s="16">
        <f t="shared" si="13"/>
        <v>140134.31999999998</v>
      </c>
      <c r="G209" s="3">
        <f t="shared" si="12"/>
        <v>1.5650570902930749E-5</v>
      </c>
      <c r="I209" s="16"/>
    </row>
    <row r="210" spans="1:9" outlineLevel="1">
      <c r="A210" t="s">
        <v>340</v>
      </c>
      <c r="B210" t="s">
        <v>341</v>
      </c>
      <c r="C210" s="79">
        <v>1708055.69</v>
      </c>
      <c r="D210" s="71">
        <v>1732758</v>
      </c>
      <c r="E210" s="69">
        <v>1754841.18</v>
      </c>
      <c r="F210" s="16">
        <f t="shared" si="13"/>
        <v>1739682.5383333333</v>
      </c>
      <c r="G210" s="3">
        <f t="shared" si="12"/>
        <v>1.9429233976927548E-4</v>
      </c>
      <c r="I210" s="16"/>
    </row>
    <row r="211" spans="1:9" outlineLevel="1">
      <c r="A211" t="s">
        <v>342</v>
      </c>
      <c r="B211" t="s">
        <v>343</v>
      </c>
      <c r="C211" s="79">
        <v>1322267.8999999999</v>
      </c>
      <c r="D211" s="71">
        <v>1331576</v>
      </c>
      <c r="E211" s="69">
        <v>1449129.68</v>
      </c>
      <c r="F211" s="16">
        <f t="shared" si="13"/>
        <v>1388801.49</v>
      </c>
      <c r="G211" s="3">
        <f t="shared" si="12"/>
        <v>1.5510501773827333E-4</v>
      </c>
      <c r="I211" s="16"/>
    </row>
    <row r="212" spans="1:9" outlineLevel="1">
      <c r="A212" t="s">
        <v>344</v>
      </c>
      <c r="B212" t="s">
        <v>345</v>
      </c>
      <c r="C212" s="79">
        <v>550147.55000000005</v>
      </c>
      <c r="D212" s="71">
        <v>533350</v>
      </c>
      <c r="E212" s="69">
        <v>427376.1</v>
      </c>
      <c r="F212" s="16">
        <f t="shared" si="13"/>
        <v>483162.6416666666</v>
      </c>
      <c r="G212" s="3">
        <f t="shared" si="12"/>
        <v>5.3960879683517136E-5</v>
      </c>
      <c r="I212" s="16"/>
    </row>
    <row r="213" spans="1:9" outlineLevel="1">
      <c r="A213" t="s">
        <v>346</v>
      </c>
      <c r="B213" t="s">
        <v>347</v>
      </c>
      <c r="C213" s="79">
        <v>5895104.3799999999</v>
      </c>
      <c r="D213" s="71">
        <v>5885740</v>
      </c>
      <c r="E213" s="69">
        <v>6020251.2199999997</v>
      </c>
      <c r="F213" s="16">
        <f t="shared" si="13"/>
        <v>5954556.3399999999</v>
      </c>
      <c r="G213" s="3">
        <f t="shared" si="12"/>
        <v>6.6502057593504445E-4</v>
      </c>
      <c r="I213" s="16"/>
    </row>
    <row r="214" spans="1:9" outlineLevel="1">
      <c r="A214" t="s">
        <v>489</v>
      </c>
      <c r="B214" t="s">
        <v>351</v>
      </c>
      <c r="C214" s="79">
        <v>862769</v>
      </c>
      <c r="D214" s="71">
        <v>853367</v>
      </c>
      <c r="E214" s="69">
        <v>874297.39</v>
      </c>
      <c r="F214" s="16">
        <f t="shared" si="13"/>
        <v>865399.19499999995</v>
      </c>
      <c r="G214" s="3">
        <f t="shared" si="12"/>
        <v>9.6650067311752707E-5</v>
      </c>
      <c r="I214" s="16"/>
    </row>
    <row r="215" spans="1:9" outlineLevel="1">
      <c r="A215" t="s">
        <v>490</v>
      </c>
      <c r="B215" t="s">
        <v>352</v>
      </c>
      <c r="C215" s="79">
        <v>454826.32</v>
      </c>
      <c r="D215" s="71">
        <v>471438</v>
      </c>
      <c r="E215" s="69">
        <v>483446.35</v>
      </c>
      <c r="F215" s="16">
        <f t="shared" si="13"/>
        <v>474673.5616666667</v>
      </c>
      <c r="G215" s="3">
        <f t="shared" si="12"/>
        <v>5.3012796812449938E-5</v>
      </c>
      <c r="I215" s="16"/>
    </row>
    <row r="216" spans="1:9" outlineLevel="1">
      <c r="A216" t="s">
        <v>491</v>
      </c>
      <c r="B216" t="s">
        <v>348</v>
      </c>
      <c r="C216" s="79">
        <v>250915.51</v>
      </c>
      <c r="D216" s="71">
        <v>250901</v>
      </c>
      <c r="E216" s="69">
        <v>241630.98</v>
      </c>
      <c r="F216" s="16">
        <f t="shared" si="13"/>
        <v>246268.40833333335</v>
      </c>
      <c r="G216" s="3">
        <f t="shared" si="12"/>
        <v>2.7503906150704094E-5</v>
      </c>
      <c r="I216" s="16"/>
    </row>
    <row r="217" spans="1:9" outlineLevel="1">
      <c r="A217" t="s">
        <v>350</v>
      </c>
      <c r="B217" t="s">
        <v>349</v>
      </c>
      <c r="C217" s="79">
        <v>2869879.68</v>
      </c>
      <c r="D217" s="71">
        <v>2768431</v>
      </c>
      <c r="E217" s="69">
        <v>2857839.85</v>
      </c>
      <c r="F217" s="16">
        <f t="shared" si="13"/>
        <v>2830043.5383333336</v>
      </c>
      <c r="G217" s="3">
        <f t="shared" si="12"/>
        <v>3.1606673550823851E-4</v>
      </c>
      <c r="I217" s="16"/>
    </row>
    <row r="218" spans="1:9" outlineLevel="1">
      <c r="A218" t="s">
        <v>353</v>
      </c>
      <c r="B218" t="s">
        <v>354</v>
      </c>
      <c r="C218" s="79">
        <v>1992760.07</v>
      </c>
      <c r="D218" s="71">
        <v>1688655</v>
      </c>
      <c r="E218" s="69">
        <v>1492189.76</v>
      </c>
      <c r="F218" s="16">
        <f t="shared" si="13"/>
        <v>1641106.5583333336</v>
      </c>
      <c r="G218" s="3">
        <f t="shared" si="12"/>
        <v>1.832831140184681E-4</v>
      </c>
      <c r="I218" s="16"/>
    </row>
    <row r="219" spans="1:9" outlineLevel="1">
      <c r="A219" t="s">
        <v>355</v>
      </c>
      <c r="B219" t="s">
        <v>356</v>
      </c>
      <c r="C219" s="79">
        <v>279470.61</v>
      </c>
      <c r="D219" s="71">
        <v>285708</v>
      </c>
      <c r="E219" s="69">
        <v>306349.67</v>
      </c>
      <c r="F219" s="16">
        <f t="shared" si="13"/>
        <v>294989.27</v>
      </c>
      <c r="G219" s="3">
        <f t="shared" si="12"/>
        <v>3.2945180636255151E-5</v>
      </c>
      <c r="I219" s="16"/>
    </row>
    <row r="220" spans="1:9" outlineLevel="1">
      <c r="A220" t="s">
        <v>357</v>
      </c>
      <c r="B220" t="s">
        <v>358</v>
      </c>
      <c r="C220" s="79">
        <v>396241.74</v>
      </c>
      <c r="D220" s="71">
        <v>353747</v>
      </c>
      <c r="E220" s="69">
        <v>347857.15</v>
      </c>
      <c r="F220" s="16">
        <f t="shared" si="13"/>
        <v>357884.53166666668</v>
      </c>
      <c r="G220" s="3">
        <f t="shared" si="12"/>
        <v>3.9969489543399019E-5</v>
      </c>
      <c r="I220" s="16"/>
    </row>
    <row r="221" spans="1:9" outlineLevel="1">
      <c r="A221" t="s">
        <v>359</v>
      </c>
      <c r="B221" t="s">
        <v>360</v>
      </c>
      <c r="C221" s="79">
        <v>3067078.77</v>
      </c>
      <c r="D221" s="71">
        <v>3079014</v>
      </c>
      <c r="E221" s="69">
        <v>2961893.57</v>
      </c>
      <c r="F221" s="16">
        <f t="shared" si="13"/>
        <v>3018464.5799999996</v>
      </c>
      <c r="G221" s="3">
        <f t="shared" si="12"/>
        <v>3.3711009499510955E-4</v>
      </c>
      <c r="I221" s="16"/>
    </row>
    <row r="222" spans="1:9" outlineLevel="1">
      <c r="A222" t="s">
        <v>361</v>
      </c>
      <c r="B222" t="s">
        <v>362</v>
      </c>
      <c r="C222" s="79">
        <v>465355.04</v>
      </c>
      <c r="D222" s="71">
        <v>433123</v>
      </c>
      <c r="E222" s="69">
        <v>428410</v>
      </c>
      <c r="F222" s="16">
        <f t="shared" si="13"/>
        <v>436138.50666666665</v>
      </c>
      <c r="G222" s="3">
        <f t="shared" si="12"/>
        <v>4.8709100112556311E-5</v>
      </c>
      <c r="I222" s="16"/>
    </row>
    <row r="223" spans="1:9" outlineLevel="1">
      <c r="A223" t="s">
        <v>363</v>
      </c>
      <c r="B223" t="s">
        <v>364</v>
      </c>
      <c r="C223" s="79">
        <v>630526.35</v>
      </c>
      <c r="D223" s="71">
        <v>650620</v>
      </c>
      <c r="E223" s="69">
        <v>714680.83</v>
      </c>
      <c r="F223" s="16">
        <f t="shared" si="13"/>
        <v>679301.47333333327</v>
      </c>
      <c r="G223" s="3">
        <f t="shared" si="12"/>
        <v>7.586618233755053E-5</v>
      </c>
      <c r="I223" s="16"/>
    </row>
    <row r="224" spans="1:9" outlineLevel="1">
      <c r="A224" t="s">
        <v>365</v>
      </c>
      <c r="B224" t="s">
        <v>366</v>
      </c>
      <c r="C224" s="79">
        <v>857433.69</v>
      </c>
      <c r="D224" s="71">
        <v>940635</v>
      </c>
      <c r="E224" s="69">
        <v>1002554.26</v>
      </c>
      <c r="F224" s="16">
        <f t="shared" si="13"/>
        <v>957727.74500000011</v>
      </c>
      <c r="G224" s="3">
        <f t="shared" si="12"/>
        <v>1.069615635829002E-4</v>
      </c>
      <c r="I224" s="16"/>
    </row>
    <row r="225" spans="1:11" outlineLevel="1">
      <c r="A225" t="s">
        <v>367</v>
      </c>
      <c r="B225" t="s">
        <v>368</v>
      </c>
      <c r="C225" s="79">
        <v>817492.86</v>
      </c>
      <c r="D225" s="71">
        <v>839564</v>
      </c>
      <c r="E225" s="69">
        <v>888089.17</v>
      </c>
      <c r="F225" s="16">
        <f t="shared" si="13"/>
        <v>860148.06166666665</v>
      </c>
      <c r="G225" s="3">
        <f t="shared" si="12"/>
        <v>9.6063606874694342E-5</v>
      </c>
      <c r="I225" s="16"/>
    </row>
    <row r="226" spans="1:11" outlineLevel="1">
      <c r="A226" t="s">
        <v>369</v>
      </c>
      <c r="B226" t="s">
        <v>370</v>
      </c>
      <c r="C226" s="79">
        <v>367813.09</v>
      </c>
      <c r="D226" s="71">
        <v>360834</v>
      </c>
      <c r="E226" s="69">
        <v>338993.83</v>
      </c>
      <c r="F226" s="16">
        <f t="shared" si="13"/>
        <v>351077.09666666668</v>
      </c>
      <c r="G226" s="3">
        <f t="shared" si="12"/>
        <v>3.920921722656334E-5</v>
      </c>
      <c r="I226" s="16"/>
    </row>
    <row r="227" spans="1:11" outlineLevel="1">
      <c r="A227" t="s">
        <v>371</v>
      </c>
      <c r="B227" t="s">
        <v>372</v>
      </c>
      <c r="C227" s="79">
        <v>5874486.5899999999</v>
      </c>
      <c r="D227" s="71">
        <v>5974523</v>
      </c>
      <c r="E227" s="69">
        <v>6095903.1200000001</v>
      </c>
      <c r="F227" s="16">
        <f t="shared" si="13"/>
        <v>6018540.3250000002</v>
      </c>
      <c r="G227" s="3">
        <f t="shared" si="12"/>
        <v>6.7216647633898949E-4</v>
      </c>
      <c r="I227" s="16"/>
    </row>
    <row r="228" spans="1:11" outlineLevel="1">
      <c r="A228" t="s">
        <v>373</v>
      </c>
      <c r="B228" t="s">
        <v>374</v>
      </c>
      <c r="C228" s="79">
        <v>968833.58</v>
      </c>
      <c r="D228" s="71">
        <v>971989</v>
      </c>
      <c r="E228" s="69">
        <v>1032001.09</v>
      </c>
      <c r="F228" s="16">
        <f t="shared" si="13"/>
        <v>1001469.1416666666</v>
      </c>
      <c r="G228" s="3">
        <f t="shared" si="12"/>
        <v>1.1184671826823983E-4</v>
      </c>
      <c r="I228" s="16"/>
    </row>
    <row r="229" spans="1:11" outlineLevel="1">
      <c r="A229" t="s">
        <v>375</v>
      </c>
      <c r="B229" t="s">
        <v>376</v>
      </c>
      <c r="C229" s="79">
        <v>487845.63</v>
      </c>
      <c r="D229" s="71">
        <v>517660</v>
      </c>
      <c r="E229" s="69">
        <v>408894.04</v>
      </c>
      <c r="F229" s="16">
        <f t="shared" si="13"/>
        <v>458307.95833333331</v>
      </c>
      <c r="G229" s="3">
        <f t="shared" si="12"/>
        <v>5.1185043016395024E-5</v>
      </c>
      <c r="I229" s="16"/>
    </row>
    <row r="230" spans="1:11" outlineLevel="1">
      <c r="A230" t="s">
        <v>377</v>
      </c>
      <c r="B230" t="s">
        <v>378</v>
      </c>
      <c r="C230" s="79">
        <v>495378.89</v>
      </c>
      <c r="D230" s="71">
        <v>512473</v>
      </c>
      <c r="E230" s="69">
        <v>513049.94</v>
      </c>
      <c r="F230" s="16">
        <f t="shared" si="13"/>
        <v>509912.45166666666</v>
      </c>
      <c r="G230" s="3">
        <f t="shared" ref="G230:G264" si="14">+F230/$F$267</f>
        <v>5.6948369101133939E-5</v>
      </c>
      <c r="I230" s="16"/>
    </row>
    <row r="231" spans="1:11" outlineLevel="1">
      <c r="A231" t="s">
        <v>379</v>
      </c>
      <c r="B231" t="s">
        <v>380</v>
      </c>
      <c r="C231" s="79">
        <v>1381243.29</v>
      </c>
      <c r="D231" s="71">
        <v>1403354</v>
      </c>
      <c r="E231" s="69">
        <v>1466027.7</v>
      </c>
      <c r="F231" s="16">
        <f t="shared" si="13"/>
        <v>1431005.7316666667</v>
      </c>
      <c r="G231" s="3">
        <f t="shared" si="14"/>
        <v>1.5981849889412858E-4</v>
      </c>
      <c r="I231" s="16"/>
    </row>
    <row r="232" spans="1:11" outlineLevel="1">
      <c r="A232" t="s">
        <v>516</v>
      </c>
      <c r="B232" t="s">
        <v>517</v>
      </c>
      <c r="C232" s="79">
        <v>187322.45</v>
      </c>
      <c r="D232" s="71">
        <v>193268</v>
      </c>
      <c r="E232" s="69">
        <v>192286.25</v>
      </c>
      <c r="F232" s="16">
        <f t="shared" si="13"/>
        <v>191786.19999999998</v>
      </c>
      <c r="G232" s="3">
        <f>+F232/$F$267</f>
        <v>2.141918925573448E-5</v>
      </c>
      <c r="I232" s="16"/>
    </row>
    <row r="233" spans="1:11" outlineLevel="1">
      <c r="A233" t="s">
        <v>381</v>
      </c>
      <c r="B233" t="s">
        <v>382</v>
      </c>
      <c r="C233" s="79">
        <v>836218.2</v>
      </c>
      <c r="D233" s="71">
        <v>871312</v>
      </c>
      <c r="E233" s="69">
        <v>790056.5</v>
      </c>
      <c r="F233" s="16">
        <f t="shared" si="13"/>
        <v>824835.28333333333</v>
      </c>
      <c r="G233" s="3">
        <f t="shared" si="14"/>
        <v>9.2119782541830641E-5</v>
      </c>
      <c r="I233" s="16"/>
    </row>
    <row r="234" spans="1:11" outlineLevel="1">
      <c r="A234" t="s">
        <v>383</v>
      </c>
      <c r="B234" t="s">
        <v>384</v>
      </c>
      <c r="C234" s="79">
        <v>800004.56</v>
      </c>
      <c r="D234" s="71">
        <v>811652</v>
      </c>
      <c r="E234" s="69">
        <v>849694.08</v>
      </c>
      <c r="F234" s="16">
        <f t="shared" si="13"/>
        <v>828731.79999999993</v>
      </c>
      <c r="G234" s="3">
        <f t="shared" si="14"/>
        <v>9.2554955812490646E-5</v>
      </c>
      <c r="I234" s="16"/>
    </row>
    <row r="235" spans="1:11" outlineLevel="1">
      <c r="A235" t="s">
        <v>385</v>
      </c>
      <c r="B235" t="s">
        <v>386</v>
      </c>
      <c r="C235" s="79">
        <v>3445712.14</v>
      </c>
      <c r="D235" s="71">
        <v>3396123</v>
      </c>
      <c r="E235" s="69">
        <v>3222057.33</v>
      </c>
      <c r="F235" s="16">
        <f t="shared" si="13"/>
        <v>3317355.021666667</v>
      </c>
      <c r="G235" s="3">
        <f t="shared" si="14"/>
        <v>3.7049096878471701E-4</v>
      </c>
      <c r="I235" s="16"/>
    </row>
    <row r="236" spans="1:11" s="49" customFormat="1" outlineLevel="1">
      <c r="A236" s="49" t="s">
        <v>571</v>
      </c>
      <c r="B236" s="49" t="s">
        <v>572</v>
      </c>
      <c r="C236" s="79">
        <v>125882.84</v>
      </c>
      <c r="D236" s="71">
        <v>158299</v>
      </c>
      <c r="E236" s="69">
        <v>181827.29</v>
      </c>
      <c r="F236" s="16">
        <f t="shared" ref="F236:F264" si="15">IF(C236&gt;0,(+C236+(D236*2)+(E236*3))/6,IF(D236&gt;0,((D236*2)+(E236*3))/5,E236))</f>
        <v>164660.45166666666</v>
      </c>
      <c r="G236" s="3">
        <f t="shared" si="14"/>
        <v>1.8389714052330423E-5</v>
      </c>
      <c r="I236" s="16"/>
      <c r="K236" s="59"/>
    </row>
    <row r="237" spans="1:11" outlineLevel="1">
      <c r="A237" t="s">
        <v>387</v>
      </c>
      <c r="B237" t="s">
        <v>388</v>
      </c>
      <c r="C237" s="79">
        <v>462817.23</v>
      </c>
      <c r="D237" s="71">
        <v>493700</v>
      </c>
      <c r="E237" s="69">
        <v>494096.72</v>
      </c>
      <c r="F237" s="16">
        <f t="shared" si="15"/>
        <v>488751.23166666663</v>
      </c>
      <c r="G237" s="3">
        <f t="shared" si="14"/>
        <v>5.4585028172212908E-5</v>
      </c>
      <c r="I237" s="16"/>
    </row>
    <row r="238" spans="1:11" outlineLevel="1">
      <c r="A238" t="s">
        <v>389</v>
      </c>
      <c r="B238" t="s">
        <v>390</v>
      </c>
      <c r="C238" s="79">
        <v>672481.43</v>
      </c>
      <c r="D238" s="71">
        <v>685562</v>
      </c>
      <c r="E238" s="69">
        <v>709694.32</v>
      </c>
      <c r="F238" s="16">
        <f t="shared" si="15"/>
        <v>695448.06500000006</v>
      </c>
      <c r="G238" s="3">
        <f t="shared" si="14"/>
        <v>7.766947633233953E-5</v>
      </c>
      <c r="I238" s="16"/>
    </row>
    <row r="239" spans="1:11" outlineLevel="1">
      <c r="A239" t="s">
        <v>391</v>
      </c>
      <c r="B239" t="s">
        <v>392</v>
      </c>
      <c r="C239" s="79">
        <v>380277.55</v>
      </c>
      <c r="D239" s="71">
        <v>354446</v>
      </c>
      <c r="E239" s="69">
        <v>339443.83</v>
      </c>
      <c r="F239" s="16">
        <f t="shared" si="15"/>
        <v>351250.17333333334</v>
      </c>
      <c r="G239" s="3">
        <f t="shared" si="14"/>
        <v>3.9228546885731129E-5</v>
      </c>
      <c r="I239" s="16"/>
    </row>
    <row r="240" spans="1:11" outlineLevel="1">
      <c r="A240" t="s">
        <v>393</v>
      </c>
      <c r="B240" t="s">
        <v>394</v>
      </c>
      <c r="C240" s="79">
        <v>2128391.67</v>
      </c>
      <c r="D240" s="71">
        <v>2042582</v>
      </c>
      <c r="E240" s="69">
        <v>2153200.9</v>
      </c>
      <c r="F240" s="16">
        <f t="shared" si="15"/>
        <v>2112193.0616666665</v>
      </c>
      <c r="G240" s="3">
        <f t="shared" si="14"/>
        <v>2.35895298684095E-4</v>
      </c>
      <c r="I240" s="16"/>
    </row>
    <row r="241" spans="1:9" outlineLevel="1">
      <c r="A241" t="s">
        <v>395</v>
      </c>
      <c r="B241" t="s">
        <v>396</v>
      </c>
      <c r="C241" s="79">
        <v>360190.28</v>
      </c>
      <c r="D241" s="71">
        <v>358341</v>
      </c>
      <c r="E241" s="69">
        <v>400237.24</v>
      </c>
      <c r="F241" s="16">
        <f t="shared" si="15"/>
        <v>379597.33333333331</v>
      </c>
      <c r="G241" s="3">
        <f t="shared" si="14"/>
        <v>4.239443256938608E-5</v>
      </c>
      <c r="I241" s="16"/>
    </row>
    <row r="242" spans="1:9" outlineLevel="1">
      <c r="A242" t="s">
        <v>397</v>
      </c>
      <c r="B242" t="s">
        <v>398</v>
      </c>
      <c r="C242" s="79">
        <v>2512391.0099999998</v>
      </c>
      <c r="D242" s="71">
        <v>2630892</v>
      </c>
      <c r="E242" s="69">
        <v>2437132.12</v>
      </c>
      <c r="F242" s="16">
        <f t="shared" si="15"/>
        <v>2514261.895</v>
      </c>
      <c r="G242" s="3">
        <f t="shared" si="14"/>
        <v>2.8079940771278962E-4</v>
      </c>
      <c r="I242" s="16"/>
    </row>
    <row r="243" spans="1:9" outlineLevel="1">
      <c r="A243" t="s">
        <v>399</v>
      </c>
      <c r="B243" t="s">
        <v>400</v>
      </c>
      <c r="C243" s="79">
        <v>964756.87</v>
      </c>
      <c r="D243" s="71">
        <v>1020936</v>
      </c>
      <c r="E243" s="69">
        <v>1079717.74</v>
      </c>
      <c r="F243" s="16">
        <f t="shared" si="15"/>
        <v>1040963.6816666666</v>
      </c>
      <c r="G243" s="3">
        <f t="shared" si="14"/>
        <v>1.1625757278659505E-4</v>
      </c>
      <c r="I243" s="16"/>
    </row>
    <row r="244" spans="1:9" outlineLevel="1">
      <c r="A244" t="s">
        <v>401</v>
      </c>
      <c r="B244" t="s">
        <v>402</v>
      </c>
      <c r="C244" s="79">
        <v>14792921.01</v>
      </c>
      <c r="D244" s="71">
        <v>15645306</v>
      </c>
      <c r="E244" s="69">
        <v>16039184.5</v>
      </c>
      <c r="F244" s="16">
        <f t="shared" si="15"/>
        <v>15700181.084999999</v>
      </c>
      <c r="G244" s="3">
        <f t="shared" si="14"/>
        <v>1.7534376822154966E-3</v>
      </c>
      <c r="I244" s="16"/>
    </row>
    <row r="245" spans="1:9" outlineLevel="1">
      <c r="A245" t="s">
        <v>403</v>
      </c>
      <c r="B245" t="s">
        <v>404</v>
      </c>
      <c r="C245" s="79">
        <v>3507154.74</v>
      </c>
      <c r="D245" s="71">
        <v>3548036</v>
      </c>
      <c r="E245" s="69">
        <v>3708505.98</v>
      </c>
      <c r="F245" s="16">
        <f t="shared" si="15"/>
        <v>3621457.4466666668</v>
      </c>
      <c r="G245" s="3">
        <f t="shared" si="14"/>
        <v>4.0445393063600141E-4</v>
      </c>
      <c r="I245" s="16"/>
    </row>
    <row r="246" spans="1:9" outlineLevel="1">
      <c r="A246" t="s">
        <v>405</v>
      </c>
      <c r="B246" t="s">
        <v>406</v>
      </c>
      <c r="C246" s="79">
        <v>966219.4</v>
      </c>
      <c r="D246" s="71">
        <v>937178</v>
      </c>
      <c r="E246" s="69">
        <v>942380.38</v>
      </c>
      <c r="F246" s="16">
        <f t="shared" si="15"/>
        <v>944619.42333333334</v>
      </c>
      <c r="G246" s="3">
        <f t="shared" si="14"/>
        <v>1.0549759160471104E-4</v>
      </c>
      <c r="I246" s="16"/>
    </row>
    <row r="247" spans="1:9" outlineLevel="1">
      <c r="A247" t="s">
        <v>407</v>
      </c>
      <c r="B247" t="s">
        <v>408</v>
      </c>
      <c r="C247" s="79">
        <v>6306435.2199999997</v>
      </c>
      <c r="D247" s="71">
        <v>6135825</v>
      </c>
      <c r="E247" s="69">
        <v>6382236.1699999999</v>
      </c>
      <c r="F247" s="16">
        <f t="shared" si="15"/>
        <v>6287465.6216666661</v>
      </c>
      <c r="G247" s="3">
        <f t="shared" si="14"/>
        <v>7.0220076360761393E-4</v>
      </c>
      <c r="I247" s="16"/>
    </row>
    <row r="248" spans="1:9" outlineLevel="1">
      <c r="A248" t="s">
        <v>409</v>
      </c>
      <c r="B248" t="s">
        <v>410</v>
      </c>
      <c r="C248" s="79">
        <v>11429620.720000001</v>
      </c>
      <c r="D248" s="71">
        <v>11592725</v>
      </c>
      <c r="E248" s="69">
        <v>11303149.15</v>
      </c>
      <c r="F248" s="16">
        <f t="shared" si="15"/>
        <v>11420753.028333334</v>
      </c>
      <c r="G248" s="3">
        <f t="shared" si="14"/>
        <v>1.2754998563863009E-3</v>
      </c>
      <c r="I248" s="16"/>
    </row>
    <row r="249" spans="1:9" outlineLevel="1">
      <c r="A249" t="s">
        <v>411</v>
      </c>
      <c r="B249" t="s">
        <v>412</v>
      </c>
      <c r="C249" s="79">
        <v>232584.47</v>
      </c>
      <c r="D249" s="71">
        <v>220742</v>
      </c>
      <c r="E249" s="69">
        <v>196769.7</v>
      </c>
      <c r="F249" s="16">
        <f t="shared" si="15"/>
        <v>210729.595</v>
      </c>
      <c r="G249" s="3">
        <f t="shared" si="14"/>
        <v>2.3534837632161639E-5</v>
      </c>
      <c r="I249" s="16"/>
    </row>
    <row r="250" spans="1:9" outlineLevel="1">
      <c r="A250" t="s">
        <v>413</v>
      </c>
      <c r="B250" t="s">
        <v>414</v>
      </c>
      <c r="C250" s="79">
        <v>649570.35</v>
      </c>
      <c r="D250" s="71">
        <v>594163</v>
      </c>
      <c r="E250" s="69">
        <v>565103.74</v>
      </c>
      <c r="F250" s="16">
        <f t="shared" si="15"/>
        <v>588867.92833333334</v>
      </c>
      <c r="G250" s="3">
        <f t="shared" si="14"/>
        <v>6.5766325228843131E-5</v>
      </c>
      <c r="I250" s="16"/>
    </row>
    <row r="251" spans="1:9" outlineLevel="1">
      <c r="A251" t="s">
        <v>415</v>
      </c>
      <c r="B251" t="s">
        <v>416</v>
      </c>
      <c r="C251" s="79">
        <v>1862568.58</v>
      </c>
      <c r="D251" s="71">
        <v>1875604</v>
      </c>
      <c r="E251" s="69">
        <v>1832904.2</v>
      </c>
      <c r="F251" s="16">
        <f t="shared" si="15"/>
        <v>1852081.53</v>
      </c>
      <c r="G251" s="3">
        <f t="shared" si="14"/>
        <v>2.0684535596471632E-4</v>
      </c>
      <c r="I251" s="16"/>
    </row>
    <row r="252" spans="1:9" outlineLevel="1">
      <c r="A252" t="s">
        <v>417</v>
      </c>
      <c r="B252" t="s">
        <v>418</v>
      </c>
      <c r="C252" s="79">
        <v>301185.52</v>
      </c>
      <c r="D252" s="71">
        <v>310223</v>
      </c>
      <c r="E252" s="69">
        <v>320095.13</v>
      </c>
      <c r="F252" s="16">
        <f t="shared" si="15"/>
        <v>313652.81833333336</v>
      </c>
      <c r="G252" s="3">
        <f t="shared" si="14"/>
        <v>3.5029574997972602E-5</v>
      </c>
      <c r="I252" s="16"/>
    </row>
    <row r="253" spans="1:9" outlineLevel="1">
      <c r="A253" t="s">
        <v>419</v>
      </c>
      <c r="B253" t="s">
        <v>420</v>
      </c>
      <c r="C253" s="79">
        <v>465414.47</v>
      </c>
      <c r="D253" s="71">
        <v>449493</v>
      </c>
      <c r="E253" s="69">
        <v>457900.41</v>
      </c>
      <c r="F253" s="16">
        <f t="shared" si="15"/>
        <v>456350.28333333338</v>
      </c>
      <c r="G253" s="3">
        <f t="shared" si="14"/>
        <v>5.0966404702865586E-5</v>
      </c>
      <c r="I253" s="16"/>
    </row>
    <row r="254" spans="1:9" outlineLevel="1">
      <c r="A254" t="s">
        <v>421</v>
      </c>
      <c r="B254" t="s">
        <v>422</v>
      </c>
      <c r="C254" s="79">
        <v>2811836.27</v>
      </c>
      <c r="D254" s="71">
        <v>2850300</v>
      </c>
      <c r="E254" s="69">
        <v>2837959.56</v>
      </c>
      <c r="F254" s="16">
        <f t="shared" si="15"/>
        <v>2837719.1583333332</v>
      </c>
      <c r="G254" s="3">
        <f t="shared" si="14"/>
        <v>3.1692396901844463E-4</v>
      </c>
      <c r="I254" s="16"/>
    </row>
    <row r="255" spans="1:9" outlineLevel="1">
      <c r="A255" t="s">
        <v>423</v>
      </c>
      <c r="B255" t="s">
        <v>424</v>
      </c>
      <c r="C255" s="79">
        <v>1133195.68</v>
      </c>
      <c r="D255" s="71">
        <v>1179998</v>
      </c>
      <c r="E255" s="69">
        <v>1129594.03</v>
      </c>
      <c r="F255" s="16">
        <f t="shared" si="15"/>
        <v>1146995.6283333332</v>
      </c>
      <c r="G255" s="3">
        <f t="shared" si="14"/>
        <v>1.2809950058331491E-4</v>
      </c>
      <c r="I255" s="16"/>
    </row>
    <row r="256" spans="1:9" outlineLevel="1">
      <c r="A256" t="s">
        <v>425</v>
      </c>
      <c r="B256" t="s">
        <v>426</v>
      </c>
      <c r="C256" s="79">
        <v>2044830.52</v>
      </c>
      <c r="D256" s="71">
        <v>2084721</v>
      </c>
      <c r="E256" s="69">
        <v>2008858.67</v>
      </c>
      <c r="F256" s="16">
        <f t="shared" si="15"/>
        <v>2040141.4216666666</v>
      </c>
      <c r="G256" s="3">
        <f t="shared" si="14"/>
        <v>2.2784838126591763E-4</v>
      </c>
      <c r="I256" s="16"/>
    </row>
    <row r="257" spans="1:9" outlineLevel="1">
      <c r="A257" t="s">
        <v>427</v>
      </c>
      <c r="B257" t="s">
        <v>428</v>
      </c>
      <c r="C257" s="79">
        <v>91755.73</v>
      </c>
      <c r="D257" s="71">
        <v>89824</v>
      </c>
      <c r="E257" s="69">
        <v>90865.83</v>
      </c>
      <c r="F257" s="16">
        <f t="shared" si="15"/>
        <v>90666.87</v>
      </c>
      <c r="G257" s="3">
        <f t="shared" si="14"/>
        <v>1.0125915460836466E-5</v>
      </c>
      <c r="I257" s="16"/>
    </row>
    <row r="258" spans="1:9" outlineLevel="1">
      <c r="A258" t="s">
        <v>429</v>
      </c>
      <c r="B258" t="s">
        <v>430</v>
      </c>
      <c r="C258" s="79">
        <v>1067148.82</v>
      </c>
      <c r="D258" s="71">
        <v>980585</v>
      </c>
      <c r="E258" s="69">
        <v>963693.87</v>
      </c>
      <c r="F258" s="16">
        <f t="shared" si="15"/>
        <v>986566.73833333328</v>
      </c>
      <c r="G258" s="3">
        <f t="shared" si="14"/>
        <v>1.1018237851198023E-4</v>
      </c>
      <c r="I258" s="16"/>
    </row>
    <row r="259" spans="1:9" outlineLevel="1">
      <c r="A259" t="s">
        <v>431</v>
      </c>
      <c r="B259" t="s">
        <v>432</v>
      </c>
      <c r="C259" s="79">
        <v>210848.95</v>
      </c>
      <c r="D259" s="71">
        <v>228585</v>
      </c>
      <c r="E259" s="69">
        <v>239839.59</v>
      </c>
      <c r="F259" s="16">
        <f t="shared" si="15"/>
        <v>231256.28666666665</v>
      </c>
      <c r="G259" s="3">
        <f t="shared" si="14"/>
        <v>2.5827312761250389E-5</v>
      </c>
      <c r="I259" s="16"/>
    </row>
    <row r="260" spans="1:9" outlineLevel="1">
      <c r="A260" t="s">
        <v>433</v>
      </c>
      <c r="B260" t="s">
        <v>434</v>
      </c>
      <c r="C260" s="79">
        <v>4272733.26</v>
      </c>
      <c r="D260" s="71">
        <v>4496212</v>
      </c>
      <c r="E260" s="69">
        <v>4511800.09</v>
      </c>
      <c r="F260" s="16">
        <f t="shared" si="15"/>
        <v>4466759.5883333338</v>
      </c>
      <c r="G260" s="3">
        <f t="shared" si="14"/>
        <v>4.9885950596225543E-4</v>
      </c>
      <c r="I260" s="16"/>
    </row>
    <row r="261" spans="1:9" outlineLevel="1">
      <c r="A261" t="s">
        <v>435</v>
      </c>
      <c r="B261" t="s">
        <v>436</v>
      </c>
      <c r="C261" s="79">
        <v>120833.47</v>
      </c>
      <c r="D261" s="71">
        <v>101070</v>
      </c>
      <c r="E261" s="69">
        <v>117540.91</v>
      </c>
      <c r="F261" s="16">
        <f t="shared" si="15"/>
        <v>112599.36666666665</v>
      </c>
      <c r="G261" s="3">
        <f t="shared" si="14"/>
        <v>1.2575394604560566E-5</v>
      </c>
      <c r="I261" s="16"/>
    </row>
    <row r="262" spans="1:9" outlineLevel="1">
      <c r="A262" s="50" t="s">
        <v>575</v>
      </c>
      <c r="B262" s="50" t="s">
        <v>576</v>
      </c>
      <c r="C262" s="79">
        <v>982540</v>
      </c>
      <c r="D262" s="71">
        <v>992430</v>
      </c>
      <c r="E262" s="69">
        <v>976519.05</v>
      </c>
      <c r="F262" s="16">
        <f>IF(C262&gt;0,(+C262+(D262*2)+(E199*3))/6,IF(D262&gt;0,((D262*2)+(E199*3))/5,E199))</f>
        <v>823806.81666666677</v>
      </c>
      <c r="G262" s="3">
        <f>+F262/$F$267</f>
        <v>9.2004920668679459E-5</v>
      </c>
      <c r="I262" s="16"/>
    </row>
    <row r="263" spans="1:9" outlineLevel="1">
      <c r="A263" t="s">
        <v>437</v>
      </c>
      <c r="B263" t="s">
        <v>438</v>
      </c>
      <c r="C263" s="79">
        <v>375523.51</v>
      </c>
      <c r="D263" s="71">
        <v>352521</v>
      </c>
      <c r="E263" s="69">
        <v>339585.1</v>
      </c>
      <c r="F263" s="16">
        <f t="shared" si="15"/>
        <v>349886.8016666667</v>
      </c>
      <c r="G263" s="3">
        <f t="shared" si="14"/>
        <v>3.9076281937813919E-5</v>
      </c>
      <c r="I263" s="16"/>
    </row>
    <row r="264" spans="1:9" outlineLevel="1">
      <c r="A264" t="s">
        <v>439</v>
      </c>
      <c r="B264" t="s">
        <v>440</v>
      </c>
      <c r="C264" s="76">
        <v>335264.68</v>
      </c>
      <c r="D264" s="76">
        <v>309086</v>
      </c>
      <c r="E264" s="70">
        <v>318149.43</v>
      </c>
      <c r="F264" s="20">
        <f t="shared" si="15"/>
        <v>317980.82833333331</v>
      </c>
      <c r="G264" s="24">
        <f t="shared" si="14"/>
        <v>3.5512938583521039E-5</v>
      </c>
      <c r="I264" s="16"/>
    </row>
    <row r="265" spans="1:9">
      <c r="B265" t="s">
        <v>484</v>
      </c>
      <c r="C265" s="56">
        <f>SUBTOTAL(9,C143:C264)</f>
        <v>267094045.02000004</v>
      </c>
      <c r="D265" s="56">
        <f>SUBTOTAL(9,D143:D264)</f>
        <v>271406005</v>
      </c>
      <c r="E265" s="56">
        <f>SUBTOTAL(9,E143:E264)</f>
        <v>274633036.49999994</v>
      </c>
      <c r="F265" s="16">
        <f>SUBTOTAL(9,F143:F264)</f>
        <v>272300860.75333339</v>
      </c>
      <c r="G265" s="3">
        <f>SUBTOTAL(9,G143:G264)</f>
        <v>3.0411279179498044E-2</v>
      </c>
    </row>
    <row r="266" spans="1:9">
      <c r="C266" s="40"/>
      <c r="D266" s="40"/>
      <c r="E266" s="37"/>
      <c r="F266" s="16"/>
    </row>
    <row r="267" spans="1:9" ht="13.5" thickBot="1">
      <c r="C267" s="43">
        <f>SUBTOTAL(9,C5:C266)</f>
        <v>8461302181.1000032</v>
      </c>
      <c r="D267" s="43">
        <f>SUBTOTAL(9,D5:D266)</f>
        <v>8822236893.7399979</v>
      </c>
      <c r="E267" s="43">
        <f>SUBTOTAL(9,E5:E266)</f>
        <v>9205960704.9599915</v>
      </c>
      <c r="F267" s="17">
        <f>SUBTOTAL(9,F5:F266)</f>
        <v>8953943013.9100056</v>
      </c>
      <c r="G267" s="12">
        <f>SUBTOTAL(9,G5:G266)</f>
        <v>0.99999999999999933</v>
      </c>
    </row>
    <row r="268" spans="1:9" ht="13.5" thickTop="1"/>
    <row r="269" spans="1:9">
      <c r="C269" s="45"/>
      <c r="D269" s="45"/>
      <c r="E269" s="39"/>
    </row>
    <row r="271" spans="1:9">
      <c r="E271" s="37"/>
      <c r="F271" s="16"/>
    </row>
    <row r="276" spans="3:5">
      <c r="C276" s="73"/>
      <c r="E276" s="37"/>
    </row>
    <row r="279" spans="3:5">
      <c r="C279" s="40"/>
    </row>
  </sheetData>
  <autoFilter ref="J5:K264"/>
  <phoneticPr fontId="7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2017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6"/>
  <sheetViews>
    <sheetView workbookViewId="0">
      <pane xSplit="2" ySplit="3" topLeftCell="C226" activePane="bottomRight" state="frozen"/>
      <selection activeCell="D52" sqref="D52"/>
      <selection pane="topRight" activeCell="D52" sqref="D52"/>
      <selection pane="bottomLeft" activeCell="D52" sqref="D52"/>
      <selection pane="bottomRight" activeCell="A5" sqref="A5:XFD264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2" hidden="1" customWidth="1"/>
    <col min="7" max="7" width="10.42578125" style="52" customWidth="1"/>
    <col min="8" max="11" width="10.42578125" style="52" hidden="1" customWidth="1"/>
    <col min="12" max="12" width="10.85546875" style="52" bestFit="1" customWidth="1"/>
    <col min="13" max="16" width="10.42578125" style="52" hidden="1" customWidth="1"/>
    <col min="17" max="17" width="10.85546875" style="52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448</v>
      </c>
      <c r="Z1" s="1"/>
      <c r="AA1" s="1"/>
      <c r="AB1" s="1"/>
      <c r="AC1" s="1"/>
      <c r="AD1" s="1" t="s">
        <v>443</v>
      </c>
    </row>
    <row r="2" spans="1:31">
      <c r="A2" s="19" t="s">
        <v>461</v>
      </c>
      <c r="B2" s="19"/>
      <c r="C2" s="61">
        <v>2013</v>
      </c>
      <c r="D2" s="62"/>
      <c r="E2" s="62"/>
      <c r="F2" s="62"/>
      <c r="G2" s="1" t="s">
        <v>567</v>
      </c>
      <c r="H2" s="61">
        <v>2014</v>
      </c>
      <c r="I2" s="62"/>
      <c r="J2" s="62"/>
      <c r="K2" s="62"/>
      <c r="L2" s="1" t="s">
        <v>574</v>
      </c>
      <c r="M2" s="61">
        <v>2015</v>
      </c>
      <c r="N2" s="62"/>
      <c r="O2" s="62"/>
      <c r="P2" s="62"/>
      <c r="Q2" s="1" t="s">
        <v>580</v>
      </c>
      <c r="R2" s="1" t="s">
        <v>447</v>
      </c>
      <c r="S2" s="1"/>
      <c r="T2" s="1" t="s">
        <v>3</v>
      </c>
      <c r="U2" s="1"/>
      <c r="V2" s="1" t="s">
        <v>568</v>
      </c>
      <c r="W2" s="1" t="s">
        <v>573</v>
      </c>
      <c r="X2" s="1" t="s">
        <v>579</v>
      </c>
      <c r="Y2" s="1"/>
      <c r="Z2" s="1" t="s">
        <v>568</v>
      </c>
      <c r="AA2" s="1" t="s">
        <v>573</v>
      </c>
      <c r="AB2" s="1" t="s">
        <v>579</v>
      </c>
      <c r="AC2" s="1"/>
      <c r="AD2" s="1" t="s">
        <v>447</v>
      </c>
      <c r="AE2" s="1"/>
    </row>
    <row r="3" spans="1:31">
      <c r="A3" s="11" t="s">
        <v>459</v>
      </c>
      <c r="B3" s="11" t="s">
        <v>460</v>
      </c>
      <c r="C3" s="11" t="s">
        <v>463</v>
      </c>
      <c r="D3" s="63" t="s">
        <v>464</v>
      </c>
      <c r="E3" s="63" t="s">
        <v>465</v>
      </c>
      <c r="F3" s="63" t="s">
        <v>466</v>
      </c>
      <c r="G3" s="11" t="s">
        <v>448</v>
      </c>
      <c r="H3" s="11" t="s">
        <v>463</v>
      </c>
      <c r="I3" s="63" t="s">
        <v>464</v>
      </c>
      <c r="J3" s="63" t="s">
        <v>465</v>
      </c>
      <c r="K3" s="63" t="s">
        <v>466</v>
      </c>
      <c r="L3" s="11" t="s">
        <v>448</v>
      </c>
      <c r="M3" s="11" t="s">
        <v>463</v>
      </c>
      <c r="N3" s="63" t="s">
        <v>464</v>
      </c>
      <c r="O3" s="63" t="s">
        <v>465</v>
      </c>
      <c r="P3" s="63" t="s">
        <v>466</v>
      </c>
      <c r="Q3" s="11" t="s">
        <v>448</v>
      </c>
      <c r="R3" s="11" t="s">
        <v>479</v>
      </c>
      <c r="S3" s="11"/>
      <c r="T3" s="11" t="s">
        <v>5</v>
      </c>
      <c r="U3" s="11"/>
      <c r="V3" s="11" t="s">
        <v>449</v>
      </c>
      <c r="W3" s="11" t="s">
        <v>449</v>
      </c>
      <c r="X3" s="11" t="s">
        <v>449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450</v>
      </c>
      <c r="AE3" s="11"/>
    </row>
    <row r="4" spans="1:31" ht="3" customHeight="1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"/>
      <c r="Z4" s="6"/>
      <c r="AA4" s="6"/>
      <c r="AB4" s="6"/>
      <c r="AD4" s="6"/>
    </row>
    <row r="5" spans="1:31">
      <c r="A5" t="s">
        <v>7</v>
      </c>
      <c r="B5" t="s">
        <v>520</v>
      </c>
      <c r="C5" s="80">
        <v>472.6</v>
      </c>
      <c r="D5" s="80">
        <v>583.70000000000005</v>
      </c>
      <c r="E5" s="74">
        <v>651.70000000000005</v>
      </c>
      <c r="F5" s="80">
        <v>558.4</v>
      </c>
      <c r="G5" s="40">
        <f t="shared" ref="G5:G68" si="0">AVERAGE(C5:F5)</f>
        <v>566.6</v>
      </c>
      <c r="H5" s="83">
        <v>483</v>
      </c>
      <c r="I5" s="83">
        <v>476</v>
      </c>
      <c r="J5" s="84">
        <v>468</v>
      </c>
      <c r="K5" s="83">
        <v>466</v>
      </c>
      <c r="L5" s="40">
        <f t="shared" ref="L5:L68" si="1">AVERAGE(H5:K5)</f>
        <v>473.25</v>
      </c>
      <c r="M5" s="87">
        <v>470</v>
      </c>
      <c r="N5" s="87">
        <v>550</v>
      </c>
      <c r="O5" s="88">
        <v>633</v>
      </c>
      <c r="P5" s="87">
        <v>548</v>
      </c>
      <c r="Q5" s="40">
        <f t="shared" ref="Q5:Q55" si="2">AVERAGE(M5:P5)</f>
        <v>550.25</v>
      </c>
      <c r="R5" s="16">
        <f t="shared" ref="R5:R36" si="3">IF(G5&gt;0,(+G5+(L5*2)+(Q5*3))/6,IF(L5&gt;0,((L5*2)+(Q5*3))/5,Q5))</f>
        <v>527.30833333333328</v>
      </c>
      <c r="T5" s="6">
        <f t="shared" ref="T5:T68" si="4">+R5/$R$267</f>
        <v>2.8179012636379169E-3</v>
      </c>
      <c r="V5" s="23">
        <f>+claims!D5</f>
        <v>2</v>
      </c>
      <c r="W5" s="23">
        <f>+claims!E5</f>
        <v>2</v>
      </c>
      <c r="X5" s="23">
        <f>+claims!F5</f>
        <v>1</v>
      </c>
      <c r="Z5" s="6">
        <f t="shared" ref="Z5:Z54" si="5">IF(G5&gt;100,IF(V5&lt;1,0,+V5/G5),IF(V5&lt;1,0,+V5/100))</f>
        <v>3.5298270384751147E-3</v>
      </c>
      <c r="AA5" s="6">
        <f t="shared" ref="AA5:AA54" si="6">IF(L5&gt;100,IF(W5&lt;1,0,+W5/L5),IF(W5&lt;1,0,+W5/100))</f>
        <v>4.226096143687269E-3</v>
      </c>
      <c r="AB5" s="6">
        <f>IF(Q5&gt;100,IF(X5&lt;1,0,+X5/Q5),IF(X5&lt;1,0,+X5/100))</f>
        <v>1.817355747387551E-3</v>
      </c>
      <c r="AD5" s="6">
        <f t="shared" ref="AD5:AD67" si="7">(+Z5+(AA5*2)+(AB5*3))/6</f>
        <v>2.9056810946687175E-3</v>
      </c>
    </row>
    <row r="6" spans="1:31">
      <c r="A6" t="s">
        <v>8</v>
      </c>
      <c r="B6" t="s">
        <v>521</v>
      </c>
      <c r="C6" s="86">
        <v>702.7</v>
      </c>
      <c r="D6" s="86">
        <v>852</v>
      </c>
      <c r="E6" s="86">
        <v>989</v>
      </c>
      <c r="F6" s="86">
        <v>819</v>
      </c>
      <c r="G6" s="40">
        <f t="shared" si="0"/>
        <v>840.67499999999995</v>
      </c>
      <c r="H6" s="83">
        <v>724</v>
      </c>
      <c r="I6" s="83">
        <v>703</v>
      </c>
      <c r="J6" s="83">
        <v>705</v>
      </c>
      <c r="K6" s="83">
        <v>708</v>
      </c>
      <c r="L6" s="40">
        <f t="shared" si="1"/>
        <v>710</v>
      </c>
      <c r="M6" s="87">
        <v>699</v>
      </c>
      <c r="N6" s="87">
        <v>851</v>
      </c>
      <c r="O6" s="87">
        <v>996</v>
      </c>
      <c r="P6" s="87">
        <v>811</v>
      </c>
      <c r="Q6" s="40">
        <f t="shared" si="2"/>
        <v>839.25</v>
      </c>
      <c r="R6" s="16">
        <f t="shared" si="3"/>
        <v>796.4041666666667</v>
      </c>
      <c r="T6" s="6">
        <f t="shared" si="4"/>
        <v>4.25593180640644E-3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86">
        <v>408.1</v>
      </c>
      <c r="D7" s="86">
        <v>485</v>
      </c>
      <c r="E7" s="86">
        <v>483</v>
      </c>
      <c r="F7" s="86">
        <v>385</v>
      </c>
      <c r="G7" s="40">
        <f t="shared" si="0"/>
        <v>440.27499999999998</v>
      </c>
      <c r="H7" s="83">
        <v>385</v>
      </c>
      <c r="I7" s="83">
        <v>379</v>
      </c>
      <c r="J7" s="83">
        <v>378</v>
      </c>
      <c r="K7" s="83">
        <v>379</v>
      </c>
      <c r="L7" s="40">
        <f t="shared" si="1"/>
        <v>380.25</v>
      </c>
      <c r="M7" s="87">
        <v>476</v>
      </c>
      <c r="N7" s="87">
        <v>477</v>
      </c>
      <c r="O7" s="87">
        <v>391</v>
      </c>
      <c r="P7" s="87">
        <v>379</v>
      </c>
      <c r="Q7" s="40">
        <f t="shared" si="2"/>
        <v>430.75</v>
      </c>
      <c r="R7" s="16">
        <f t="shared" si="3"/>
        <v>415.50416666666666</v>
      </c>
      <c r="T7" s="6">
        <f t="shared" si="4"/>
        <v>2.2204271055141422E-3</v>
      </c>
      <c r="V7" s="23">
        <f>+claims!D7</f>
        <v>0</v>
      </c>
      <c r="W7" s="23">
        <f>+claims!E7</f>
        <v>2</v>
      </c>
      <c r="X7" s="23">
        <f>+claims!F7</f>
        <v>1</v>
      </c>
      <c r="Z7" s="6">
        <f t="shared" si="5"/>
        <v>0</v>
      </c>
      <c r="AA7" s="6">
        <f t="shared" si="6"/>
        <v>5.2596975673898753E-3</v>
      </c>
      <c r="AB7" s="6">
        <f>IF(Q7&gt;100,IF(X7&lt;1,0,+X7/Q7),IF(X7&lt;1,0,+X7/100))</f>
        <v>2.3215322112594312E-3</v>
      </c>
      <c r="AD7" s="6">
        <f t="shared" si="7"/>
        <v>2.9139986280930074E-3</v>
      </c>
    </row>
    <row r="8" spans="1:31">
      <c r="A8" t="s">
        <v>11</v>
      </c>
      <c r="B8" t="s">
        <v>12</v>
      </c>
      <c r="C8" s="86">
        <v>154.5</v>
      </c>
      <c r="D8" s="86">
        <v>154</v>
      </c>
      <c r="E8" s="86">
        <v>148</v>
      </c>
      <c r="F8" s="86">
        <v>146.5</v>
      </c>
      <c r="G8" s="40">
        <f t="shared" si="0"/>
        <v>150.75</v>
      </c>
      <c r="H8" s="83">
        <v>149</v>
      </c>
      <c r="I8" s="83">
        <v>149</v>
      </c>
      <c r="J8" s="83">
        <v>146</v>
      </c>
      <c r="K8" s="83">
        <v>146</v>
      </c>
      <c r="L8" s="40">
        <f t="shared" si="1"/>
        <v>147.5</v>
      </c>
      <c r="M8" s="87">
        <v>147</v>
      </c>
      <c r="N8" s="87">
        <v>147</v>
      </c>
      <c r="O8" s="87">
        <v>147</v>
      </c>
      <c r="P8" s="87">
        <v>150</v>
      </c>
      <c r="Q8" s="40">
        <f t="shared" si="2"/>
        <v>147.75</v>
      </c>
      <c r="R8" s="16">
        <f t="shared" si="3"/>
        <v>148.16666666666666</v>
      </c>
      <c r="T8" s="6">
        <f t="shared" si="4"/>
        <v>7.9179298113820447E-4</v>
      </c>
      <c r="V8" s="23">
        <f>+claims!D8</f>
        <v>0</v>
      </c>
      <c r="W8" s="23">
        <f>+claims!E8</f>
        <v>0</v>
      </c>
      <c r="X8" s="23">
        <f>+claims!F8</f>
        <v>1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6.7681895093062603E-3</v>
      </c>
      <c r="AD8" s="6">
        <f t="shared" si="7"/>
        <v>3.3840947546531302E-3</v>
      </c>
    </row>
    <row r="9" spans="1:31">
      <c r="A9" t="s">
        <v>13</v>
      </c>
      <c r="B9" t="s">
        <v>14</v>
      </c>
      <c r="C9" s="86">
        <v>22.8</v>
      </c>
      <c r="D9" s="86">
        <v>24.8</v>
      </c>
      <c r="E9" s="86">
        <v>27.2</v>
      </c>
      <c r="F9" s="86">
        <v>24.8</v>
      </c>
      <c r="G9" s="40">
        <f t="shared" si="0"/>
        <v>24.9</v>
      </c>
      <c r="H9" s="83">
        <v>24</v>
      </c>
      <c r="I9" s="83">
        <v>24.4</v>
      </c>
      <c r="J9" s="83">
        <v>24.1</v>
      </c>
      <c r="K9" s="83">
        <v>22.3</v>
      </c>
      <c r="L9" s="40">
        <f t="shared" si="1"/>
        <v>23.7</v>
      </c>
      <c r="M9" s="87">
        <v>24.4</v>
      </c>
      <c r="N9" s="87">
        <v>27.4</v>
      </c>
      <c r="O9" s="87">
        <v>28.6</v>
      </c>
      <c r="P9" s="87">
        <v>26.9</v>
      </c>
      <c r="Q9" s="40">
        <f t="shared" si="2"/>
        <v>26.825000000000003</v>
      </c>
      <c r="R9" s="16">
        <f t="shared" si="3"/>
        <v>25.462500000000002</v>
      </c>
      <c r="T9" s="6">
        <f t="shared" si="4"/>
        <v>1.3606993553812061E-4</v>
      </c>
      <c r="V9" s="23">
        <f>+claims!D9</f>
        <v>0</v>
      </c>
      <c r="W9" s="23">
        <f>+claims!E9</f>
        <v>1</v>
      </c>
      <c r="X9" s="23">
        <f>+claims!F9</f>
        <v>0</v>
      </c>
      <c r="Z9" s="6">
        <f t="shared" si="5"/>
        <v>0</v>
      </c>
      <c r="AA9" s="6">
        <f t="shared" si="6"/>
        <v>0.01</v>
      </c>
      <c r="AB9" s="6">
        <f t="shared" ref="AB9:AB57" si="8">IF(Q9&gt;100,IF(X9&lt;1,0,+X9/Q9),IF(X9&lt;1,0,+X9/100))</f>
        <v>0</v>
      </c>
      <c r="AD9" s="6">
        <f t="shared" si="7"/>
        <v>3.3333333333333335E-3</v>
      </c>
    </row>
    <row r="10" spans="1:31">
      <c r="A10" t="s">
        <v>15</v>
      </c>
      <c r="B10" t="s">
        <v>16</v>
      </c>
      <c r="C10" s="86">
        <v>28.4</v>
      </c>
      <c r="D10" s="86">
        <v>28</v>
      </c>
      <c r="E10" s="86">
        <v>27</v>
      </c>
      <c r="F10" s="86">
        <v>26.2</v>
      </c>
      <c r="G10" s="40">
        <f t="shared" si="0"/>
        <v>27.400000000000002</v>
      </c>
      <c r="H10" s="83">
        <v>31</v>
      </c>
      <c r="I10" s="83">
        <v>32</v>
      </c>
      <c r="J10" s="83">
        <v>31</v>
      </c>
      <c r="K10" s="83">
        <v>31.5</v>
      </c>
      <c r="L10" s="40">
        <f t="shared" si="1"/>
        <v>31.375</v>
      </c>
      <c r="M10" s="87">
        <v>29.8</v>
      </c>
      <c r="N10" s="87">
        <v>27.7</v>
      </c>
      <c r="O10" s="87">
        <v>25</v>
      </c>
      <c r="P10" s="87">
        <v>25.4</v>
      </c>
      <c r="Q10" s="40">
        <f t="shared" si="2"/>
        <v>26.975000000000001</v>
      </c>
      <c r="R10" s="16">
        <f t="shared" si="3"/>
        <v>28.512500000000003</v>
      </c>
      <c r="T10" s="6">
        <f t="shared" si="4"/>
        <v>1.5236893616222538E-4</v>
      </c>
      <c r="V10" s="23">
        <f>+claims!D10</f>
        <v>0</v>
      </c>
      <c r="W10" s="23">
        <f>+claims!E10</f>
        <v>1</v>
      </c>
      <c r="X10" s="23">
        <f>+claims!F10</f>
        <v>0</v>
      </c>
      <c r="Z10" s="6">
        <f t="shared" si="5"/>
        <v>0</v>
      </c>
      <c r="AA10" s="6">
        <f t="shared" si="6"/>
        <v>0.01</v>
      </c>
      <c r="AB10" s="6">
        <f t="shared" si="8"/>
        <v>0</v>
      </c>
      <c r="AD10" s="6">
        <f t="shared" si="7"/>
        <v>3.3333333333333335E-3</v>
      </c>
    </row>
    <row r="11" spans="1:31">
      <c r="A11" t="s">
        <v>17</v>
      </c>
      <c r="B11" t="s">
        <v>18</v>
      </c>
      <c r="C11" s="86">
        <v>72.7</v>
      </c>
      <c r="D11" s="86">
        <v>75.099999999999994</v>
      </c>
      <c r="E11" s="86">
        <v>74.7</v>
      </c>
      <c r="F11" s="86">
        <v>70</v>
      </c>
      <c r="G11" s="40">
        <f t="shared" si="0"/>
        <v>73.125</v>
      </c>
      <c r="H11" s="83">
        <v>72</v>
      </c>
      <c r="I11" s="83">
        <v>74</v>
      </c>
      <c r="J11" s="83">
        <v>75</v>
      </c>
      <c r="K11" s="83">
        <v>75</v>
      </c>
      <c r="L11" s="40">
        <f t="shared" si="1"/>
        <v>74</v>
      </c>
      <c r="M11" s="87">
        <v>75</v>
      </c>
      <c r="N11" s="87">
        <v>75</v>
      </c>
      <c r="O11" s="87">
        <v>77</v>
      </c>
      <c r="P11" s="87">
        <v>72</v>
      </c>
      <c r="Q11" s="40">
        <f t="shared" si="2"/>
        <v>74.75</v>
      </c>
      <c r="R11" s="16">
        <f t="shared" si="3"/>
        <v>74.229166666666671</v>
      </c>
      <c r="T11" s="6">
        <f t="shared" si="4"/>
        <v>3.9667581436943515E-4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86">
        <v>18.2</v>
      </c>
      <c r="D12" s="86">
        <v>17</v>
      </c>
      <c r="E12" s="86">
        <v>20</v>
      </c>
      <c r="F12" s="86">
        <v>28</v>
      </c>
      <c r="G12" s="40">
        <f t="shared" si="0"/>
        <v>20.8</v>
      </c>
      <c r="H12" s="83">
        <v>17.5</v>
      </c>
      <c r="I12" s="83">
        <v>21</v>
      </c>
      <c r="J12" s="83">
        <v>19</v>
      </c>
      <c r="K12" s="83">
        <v>25</v>
      </c>
      <c r="L12" s="40">
        <f t="shared" si="1"/>
        <v>20.625</v>
      </c>
      <c r="M12" s="87">
        <v>18</v>
      </c>
      <c r="N12" s="87">
        <v>18</v>
      </c>
      <c r="O12" s="87">
        <v>24</v>
      </c>
      <c r="P12" s="87">
        <v>27</v>
      </c>
      <c r="Q12" s="40">
        <f t="shared" si="2"/>
        <v>21.75</v>
      </c>
      <c r="R12" s="16">
        <f t="shared" si="3"/>
        <v>21.216666666666665</v>
      </c>
      <c r="T12" s="6">
        <f t="shared" si="4"/>
        <v>1.133804797512862E-4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86">
        <v>68.900000000000006</v>
      </c>
      <c r="D13" s="86">
        <v>68</v>
      </c>
      <c r="E13" s="86">
        <v>69</v>
      </c>
      <c r="F13" s="86">
        <v>70</v>
      </c>
      <c r="G13" s="40">
        <f t="shared" si="0"/>
        <v>68.974999999999994</v>
      </c>
      <c r="H13" s="83">
        <v>69</v>
      </c>
      <c r="I13" s="83">
        <v>69</v>
      </c>
      <c r="J13" s="83">
        <v>69</v>
      </c>
      <c r="K13" s="83">
        <v>69</v>
      </c>
      <c r="L13" s="40">
        <f t="shared" si="1"/>
        <v>69</v>
      </c>
      <c r="M13" s="87">
        <v>68</v>
      </c>
      <c r="N13" s="87">
        <v>67</v>
      </c>
      <c r="O13" s="87">
        <v>67</v>
      </c>
      <c r="P13" s="87">
        <v>65</v>
      </c>
      <c r="Q13" s="40">
        <f t="shared" si="2"/>
        <v>66.75</v>
      </c>
      <c r="R13" s="16">
        <f t="shared" si="3"/>
        <v>67.870833333333337</v>
      </c>
      <c r="T13" s="6">
        <f t="shared" si="4"/>
        <v>3.6269729667492165E-4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0">
        <v>201.4</v>
      </c>
      <c r="D14" s="86">
        <v>201.4</v>
      </c>
      <c r="E14" s="86">
        <v>198.5</v>
      </c>
      <c r="F14" s="86">
        <v>198.3</v>
      </c>
      <c r="G14" s="40">
        <f t="shared" si="0"/>
        <v>199.89999999999998</v>
      </c>
      <c r="H14" s="84">
        <v>204</v>
      </c>
      <c r="I14" s="83">
        <v>209.4</v>
      </c>
      <c r="J14" s="83">
        <v>211.3</v>
      </c>
      <c r="K14" s="83">
        <v>214</v>
      </c>
      <c r="L14" s="40">
        <f t="shared" si="1"/>
        <v>209.67500000000001</v>
      </c>
      <c r="M14" s="88">
        <v>214.6</v>
      </c>
      <c r="N14" s="87">
        <v>213.7</v>
      </c>
      <c r="O14" s="87">
        <v>215.5</v>
      </c>
      <c r="P14" s="87">
        <v>211.7</v>
      </c>
      <c r="Q14" s="40">
        <f t="shared" si="2"/>
        <v>213.875</v>
      </c>
      <c r="R14" s="16">
        <f t="shared" si="3"/>
        <v>210.14583333333334</v>
      </c>
      <c r="T14" s="6">
        <f t="shared" si="4"/>
        <v>1.123005596279678E-3</v>
      </c>
      <c r="V14" s="23">
        <f>+claims!D14</f>
        <v>1</v>
      </c>
      <c r="W14" s="23">
        <f>+claims!E14</f>
        <v>1</v>
      </c>
      <c r="X14" s="23">
        <f>+claims!F14</f>
        <v>1</v>
      </c>
      <c r="Z14" s="6">
        <f t="shared" si="5"/>
        <v>5.0025012506253134E-3</v>
      </c>
      <c r="AA14" s="6">
        <f t="shared" si="6"/>
        <v>4.7692857994515317E-3</v>
      </c>
      <c r="AB14" s="6">
        <f t="shared" si="8"/>
        <v>4.6756282875511394E-3</v>
      </c>
      <c r="AD14" s="6">
        <f t="shared" si="7"/>
        <v>4.7613262853636327E-3</v>
      </c>
    </row>
    <row r="15" spans="1:31">
      <c r="A15" t="s">
        <v>25</v>
      </c>
      <c r="B15" t="s">
        <v>26</v>
      </c>
      <c r="C15" s="86">
        <v>4</v>
      </c>
      <c r="D15" s="86">
        <v>4</v>
      </c>
      <c r="E15" s="86">
        <v>4</v>
      </c>
      <c r="F15" s="86">
        <v>4</v>
      </c>
      <c r="G15" s="40">
        <f t="shared" si="0"/>
        <v>4</v>
      </c>
      <c r="H15" s="83">
        <v>4</v>
      </c>
      <c r="I15" s="83">
        <v>4</v>
      </c>
      <c r="J15" s="83">
        <v>4</v>
      </c>
      <c r="K15" s="83">
        <v>4</v>
      </c>
      <c r="L15" s="40">
        <f t="shared" si="1"/>
        <v>4</v>
      </c>
      <c r="M15" s="87">
        <v>4</v>
      </c>
      <c r="N15" s="87">
        <v>4</v>
      </c>
      <c r="O15" s="87">
        <v>4</v>
      </c>
      <c r="P15" s="87">
        <v>4</v>
      </c>
      <c r="Q15" s="40">
        <f t="shared" si="2"/>
        <v>4</v>
      </c>
      <c r="R15" s="16">
        <f t="shared" si="3"/>
        <v>4</v>
      </c>
      <c r="T15" s="6">
        <f t="shared" si="4"/>
        <v>2.1375738523416095E-5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554</v>
      </c>
      <c r="B16" t="s">
        <v>555</v>
      </c>
      <c r="C16" s="86">
        <v>8.8000000000000007</v>
      </c>
      <c r="D16" s="86">
        <v>9</v>
      </c>
      <c r="E16" s="86">
        <v>9</v>
      </c>
      <c r="F16" s="86">
        <v>9</v>
      </c>
      <c r="G16" s="40">
        <f t="shared" si="0"/>
        <v>8.9499999999999993</v>
      </c>
      <c r="H16" s="83">
        <v>11</v>
      </c>
      <c r="I16" s="83">
        <v>10</v>
      </c>
      <c r="J16" s="83">
        <v>11</v>
      </c>
      <c r="K16" s="83">
        <v>11</v>
      </c>
      <c r="L16" s="40">
        <f t="shared" si="1"/>
        <v>10.75</v>
      </c>
      <c r="M16" s="87">
        <v>13</v>
      </c>
      <c r="N16" s="87">
        <v>13</v>
      </c>
      <c r="O16" s="87">
        <v>13</v>
      </c>
      <c r="P16" s="87">
        <v>12.4</v>
      </c>
      <c r="Q16" s="40">
        <f t="shared" si="2"/>
        <v>12.85</v>
      </c>
      <c r="R16" s="16">
        <f>IF(G16&gt;0,(+G16+(L16*2)+(Q16*3))/6,IF(L16&gt;0,((L16*2)+(Q16*3))/5,Q16))</f>
        <v>11.5</v>
      </c>
      <c r="T16" s="6">
        <f t="shared" si="4"/>
        <v>6.1455248254821269E-5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522</v>
      </c>
      <c r="C17" s="86">
        <v>43.9</v>
      </c>
      <c r="D17" s="86">
        <v>43</v>
      </c>
      <c r="E17" s="86">
        <v>42</v>
      </c>
      <c r="F17" s="86">
        <v>40</v>
      </c>
      <c r="G17" s="40">
        <f t="shared" si="0"/>
        <v>42.225000000000001</v>
      </c>
      <c r="H17" s="87">
        <v>43</v>
      </c>
      <c r="I17" s="87">
        <v>43</v>
      </c>
      <c r="J17" s="87">
        <v>43</v>
      </c>
      <c r="K17" s="87">
        <v>43</v>
      </c>
      <c r="L17" s="40">
        <f t="shared" si="1"/>
        <v>43</v>
      </c>
      <c r="M17" s="87">
        <v>44</v>
      </c>
      <c r="N17" s="87">
        <v>45</v>
      </c>
      <c r="O17" s="87">
        <v>44</v>
      </c>
      <c r="P17" s="87">
        <v>42</v>
      </c>
      <c r="Q17" s="40">
        <f t="shared" si="2"/>
        <v>43.75</v>
      </c>
      <c r="R17" s="16">
        <f t="shared" si="3"/>
        <v>43.245833333333337</v>
      </c>
      <c r="T17" s="6">
        <f t="shared" si="4"/>
        <v>2.3110290639014134E-4</v>
      </c>
      <c r="V17" s="23">
        <f>+claims!D17</f>
        <v>1</v>
      </c>
      <c r="W17" s="23">
        <f>+claims!E17</f>
        <v>0</v>
      </c>
      <c r="X17" s="23">
        <f>+claims!F17</f>
        <v>0</v>
      </c>
      <c r="Z17" s="6">
        <f t="shared" si="5"/>
        <v>0.01</v>
      </c>
      <c r="AA17" s="6">
        <f t="shared" si="6"/>
        <v>0</v>
      </c>
      <c r="AB17" s="6">
        <f t="shared" si="8"/>
        <v>0</v>
      </c>
      <c r="AD17" s="6">
        <f t="shared" si="7"/>
        <v>1.6666666666666668E-3</v>
      </c>
    </row>
    <row r="18" spans="1:30">
      <c r="A18" t="s">
        <v>28</v>
      </c>
      <c r="B18" t="s">
        <v>523</v>
      </c>
      <c r="C18" s="86">
        <v>37.5</v>
      </c>
      <c r="D18" s="86">
        <v>37.200000000000003</v>
      </c>
      <c r="E18" s="86">
        <v>38</v>
      </c>
      <c r="F18" s="86">
        <v>38</v>
      </c>
      <c r="G18" s="40">
        <f t="shared" si="0"/>
        <v>37.674999999999997</v>
      </c>
      <c r="H18" s="87">
        <v>38</v>
      </c>
      <c r="I18" s="87">
        <v>38.799999999999997</v>
      </c>
      <c r="J18" s="87">
        <v>38</v>
      </c>
      <c r="K18" s="87">
        <v>37</v>
      </c>
      <c r="L18" s="40">
        <f t="shared" si="1"/>
        <v>37.950000000000003</v>
      </c>
      <c r="M18" s="87">
        <v>37</v>
      </c>
      <c r="N18" s="87">
        <v>36</v>
      </c>
      <c r="O18" s="87">
        <v>37</v>
      </c>
      <c r="P18" s="87">
        <v>35</v>
      </c>
      <c r="Q18" s="40">
        <f t="shared" si="2"/>
        <v>36.25</v>
      </c>
      <c r="R18" s="16">
        <f t="shared" si="3"/>
        <v>37.054166666666667</v>
      </c>
      <c r="T18" s="6">
        <f t="shared" si="4"/>
        <v>1.9801504446743682E-4</v>
      </c>
      <c r="V18" s="23">
        <f>+claims!D18</f>
        <v>0</v>
      </c>
      <c r="W18" s="23">
        <f>+claims!E18</f>
        <v>0</v>
      </c>
      <c r="X18" s="23">
        <f>+claims!F18</f>
        <v>1</v>
      </c>
      <c r="Z18" s="6">
        <f t="shared" si="5"/>
        <v>0</v>
      </c>
      <c r="AA18" s="6">
        <f t="shared" si="6"/>
        <v>0</v>
      </c>
      <c r="AB18" s="6">
        <f t="shared" si="8"/>
        <v>0.01</v>
      </c>
      <c r="AD18" s="6">
        <f t="shared" si="7"/>
        <v>5.0000000000000001E-3</v>
      </c>
    </row>
    <row r="19" spans="1:30">
      <c r="A19" t="s">
        <v>29</v>
      </c>
      <c r="B19" t="s">
        <v>524</v>
      </c>
      <c r="C19" s="86">
        <v>32.299999999999997</v>
      </c>
      <c r="D19" s="86">
        <v>32</v>
      </c>
      <c r="E19" s="86">
        <v>32</v>
      </c>
      <c r="F19" s="86">
        <v>33</v>
      </c>
      <c r="G19" s="40">
        <f t="shared" si="0"/>
        <v>32.325000000000003</v>
      </c>
      <c r="H19" s="87">
        <v>32</v>
      </c>
      <c r="I19" s="87">
        <v>32</v>
      </c>
      <c r="J19" s="87">
        <v>32</v>
      </c>
      <c r="K19" s="87">
        <v>32</v>
      </c>
      <c r="L19" s="40">
        <f t="shared" si="1"/>
        <v>32</v>
      </c>
      <c r="M19" s="87">
        <v>32</v>
      </c>
      <c r="N19" s="87">
        <v>32</v>
      </c>
      <c r="O19" s="87">
        <v>32</v>
      </c>
      <c r="P19" s="87">
        <v>35</v>
      </c>
      <c r="Q19" s="40">
        <f t="shared" si="2"/>
        <v>32.75</v>
      </c>
      <c r="R19" s="16">
        <f t="shared" si="3"/>
        <v>32.429166666666667</v>
      </c>
      <c r="T19" s="6">
        <f t="shared" si="4"/>
        <v>1.7329934679973695E-4</v>
      </c>
      <c r="V19" s="23">
        <f>+claims!D19</f>
        <v>0</v>
      </c>
      <c r="W19" s="23">
        <f>+claims!E19</f>
        <v>1</v>
      </c>
      <c r="X19" s="23">
        <f>+claims!F19</f>
        <v>0</v>
      </c>
      <c r="Z19" s="6">
        <f t="shared" si="5"/>
        <v>0</v>
      </c>
      <c r="AA19" s="6">
        <f t="shared" si="6"/>
        <v>0.01</v>
      </c>
      <c r="AB19" s="6">
        <f t="shared" si="8"/>
        <v>0</v>
      </c>
      <c r="AD19" s="6">
        <f t="shared" si="7"/>
        <v>3.3333333333333335E-3</v>
      </c>
    </row>
    <row r="20" spans="1:30">
      <c r="A20" t="s">
        <v>30</v>
      </c>
      <c r="B20" t="s">
        <v>525</v>
      </c>
      <c r="C20" s="86">
        <v>34</v>
      </c>
      <c r="D20" s="86">
        <v>34</v>
      </c>
      <c r="E20" s="86">
        <v>36</v>
      </c>
      <c r="F20" s="86">
        <v>34</v>
      </c>
      <c r="G20" s="40">
        <f t="shared" si="0"/>
        <v>34.5</v>
      </c>
      <c r="H20" s="87">
        <v>34</v>
      </c>
      <c r="I20" s="87">
        <v>35</v>
      </c>
      <c r="J20" s="87">
        <v>35</v>
      </c>
      <c r="K20" s="87">
        <v>34</v>
      </c>
      <c r="L20" s="40">
        <f t="shared" si="1"/>
        <v>34.5</v>
      </c>
      <c r="M20" s="87">
        <v>34</v>
      </c>
      <c r="N20" s="87">
        <v>35</v>
      </c>
      <c r="O20" s="87">
        <v>35</v>
      </c>
      <c r="P20" s="87">
        <v>34</v>
      </c>
      <c r="Q20" s="40">
        <f t="shared" si="2"/>
        <v>34.5</v>
      </c>
      <c r="R20" s="16">
        <f t="shared" si="3"/>
        <v>34.5</v>
      </c>
      <c r="T20" s="6">
        <f t="shared" si="4"/>
        <v>1.8436574476446383E-4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526</v>
      </c>
      <c r="C21" s="86">
        <v>57.9</v>
      </c>
      <c r="D21" s="86">
        <v>57</v>
      </c>
      <c r="E21" s="86">
        <v>56.5</v>
      </c>
      <c r="F21" s="86">
        <v>58.5</v>
      </c>
      <c r="G21" s="40">
        <f t="shared" si="0"/>
        <v>57.475000000000001</v>
      </c>
      <c r="H21" s="87">
        <v>58</v>
      </c>
      <c r="I21" s="87">
        <v>60</v>
      </c>
      <c r="J21" s="87">
        <v>57</v>
      </c>
      <c r="K21" s="87">
        <v>60</v>
      </c>
      <c r="L21" s="40">
        <f t="shared" si="1"/>
        <v>58.75</v>
      </c>
      <c r="M21" s="87">
        <v>58</v>
      </c>
      <c r="N21" s="87">
        <v>57</v>
      </c>
      <c r="O21" s="87">
        <v>59</v>
      </c>
      <c r="P21" s="87">
        <v>60.5</v>
      </c>
      <c r="Q21" s="40">
        <f t="shared" si="2"/>
        <v>58.625</v>
      </c>
      <c r="R21" s="16">
        <f t="shared" si="3"/>
        <v>58.475000000000001</v>
      </c>
      <c r="T21" s="6">
        <f t="shared" si="4"/>
        <v>3.1248657753918906E-4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527</v>
      </c>
      <c r="C22" s="86">
        <v>15.7</v>
      </c>
      <c r="D22" s="86">
        <v>15.5</v>
      </c>
      <c r="E22" s="86">
        <v>15.5</v>
      </c>
      <c r="F22" s="86">
        <v>15.5</v>
      </c>
      <c r="G22" s="40">
        <f t="shared" si="0"/>
        <v>15.55</v>
      </c>
      <c r="H22" s="87">
        <v>15.5</v>
      </c>
      <c r="I22" s="87">
        <v>15.5</v>
      </c>
      <c r="J22" s="87">
        <v>15.5</v>
      </c>
      <c r="K22" s="87">
        <v>14.7</v>
      </c>
      <c r="L22" s="40">
        <f t="shared" si="1"/>
        <v>15.3</v>
      </c>
      <c r="M22" s="87">
        <v>15.5</v>
      </c>
      <c r="N22" s="87">
        <v>16</v>
      </c>
      <c r="O22" s="87">
        <v>15</v>
      </c>
      <c r="P22" s="87">
        <v>15</v>
      </c>
      <c r="Q22" s="40">
        <f t="shared" si="2"/>
        <v>15.375</v>
      </c>
      <c r="R22" s="16">
        <f t="shared" si="3"/>
        <v>15.379166666666668</v>
      </c>
      <c r="T22" s="6">
        <f t="shared" si="4"/>
        <v>8.2185261343675853E-5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528</v>
      </c>
      <c r="C23" s="86">
        <v>20</v>
      </c>
      <c r="D23" s="86">
        <v>20.3</v>
      </c>
      <c r="E23" s="86">
        <v>21</v>
      </c>
      <c r="F23" s="86">
        <v>21</v>
      </c>
      <c r="G23" s="40">
        <f t="shared" si="0"/>
        <v>20.574999999999999</v>
      </c>
      <c r="H23" s="87">
        <v>19.600000000000001</v>
      </c>
      <c r="I23" s="87">
        <v>19.8</v>
      </c>
      <c r="J23" s="87">
        <v>20</v>
      </c>
      <c r="K23" s="87">
        <v>19.899999999999999</v>
      </c>
      <c r="L23" s="40">
        <f t="shared" si="1"/>
        <v>19.825000000000003</v>
      </c>
      <c r="M23" s="87">
        <v>18.899999999999999</v>
      </c>
      <c r="N23" s="87">
        <v>19</v>
      </c>
      <c r="O23" s="87">
        <v>19.3</v>
      </c>
      <c r="P23" s="87">
        <v>20</v>
      </c>
      <c r="Q23" s="40">
        <f t="shared" si="2"/>
        <v>19.3</v>
      </c>
      <c r="R23" s="16">
        <f t="shared" si="3"/>
        <v>19.687500000000004</v>
      </c>
      <c r="T23" s="6">
        <f t="shared" si="4"/>
        <v>1.0520871304493862E-4</v>
      </c>
      <c r="V23" s="23">
        <f>+claims!D23</f>
        <v>0</v>
      </c>
      <c r="W23" s="23">
        <f>+claims!E23</f>
        <v>1</v>
      </c>
      <c r="X23" s="23">
        <f>+claims!F23</f>
        <v>0</v>
      </c>
      <c r="Z23" s="6">
        <f t="shared" si="5"/>
        <v>0</v>
      </c>
      <c r="AA23" s="6">
        <f t="shared" si="6"/>
        <v>0.01</v>
      </c>
      <c r="AB23" s="6">
        <f t="shared" si="8"/>
        <v>0</v>
      </c>
      <c r="AD23" s="6">
        <f t="shared" si="7"/>
        <v>3.3333333333333335E-3</v>
      </c>
    </row>
    <row r="24" spans="1:30">
      <c r="A24" t="s">
        <v>34</v>
      </c>
      <c r="B24" t="s">
        <v>529</v>
      </c>
      <c r="C24" s="86">
        <v>16.399999999999999</v>
      </c>
      <c r="D24" s="86">
        <v>16.5</v>
      </c>
      <c r="E24" s="86">
        <v>16.5</v>
      </c>
      <c r="F24" s="86">
        <v>16.5</v>
      </c>
      <c r="G24" s="40">
        <f t="shared" si="0"/>
        <v>16.475000000000001</v>
      </c>
      <c r="H24" s="87">
        <v>16.7</v>
      </c>
      <c r="I24" s="87">
        <v>16.600000000000001</v>
      </c>
      <c r="J24" s="87">
        <v>16.600000000000001</v>
      </c>
      <c r="K24" s="87">
        <v>16.3</v>
      </c>
      <c r="L24" s="40">
        <f t="shared" si="1"/>
        <v>16.55</v>
      </c>
      <c r="M24" s="87">
        <v>15.8</v>
      </c>
      <c r="N24" s="87">
        <v>16.600000000000001</v>
      </c>
      <c r="O24" s="87">
        <v>16.2</v>
      </c>
      <c r="P24" s="87">
        <v>16.600000000000001</v>
      </c>
      <c r="Q24" s="40">
        <f t="shared" si="2"/>
        <v>16.300000000000004</v>
      </c>
      <c r="R24" s="16">
        <f t="shared" si="3"/>
        <v>16.412500000000005</v>
      </c>
      <c r="T24" s="6">
        <f t="shared" si="4"/>
        <v>8.7707327128891689E-5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530</v>
      </c>
      <c r="C25" s="86">
        <v>20</v>
      </c>
      <c r="D25" s="86">
        <v>20</v>
      </c>
      <c r="E25" s="86">
        <v>20</v>
      </c>
      <c r="F25" s="86">
        <v>20</v>
      </c>
      <c r="G25" s="40">
        <f t="shared" si="0"/>
        <v>20</v>
      </c>
      <c r="H25" s="87">
        <v>19.8</v>
      </c>
      <c r="I25" s="87">
        <v>20</v>
      </c>
      <c r="J25" s="87">
        <v>20</v>
      </c>
      <c r="K25" s="87">
        <v>20</v>
      </c>
      <c r="L25" s="40">
        <f t="shared" si="1"/>
        <v>19.95</v>
      </c>
      <c r="M25" s="87">
        <v>19.3</v>
      </c>
      <c r="N25" s="87">
        <v>20</v>
      </c>
      <c r="O25" s="87">
        <v>19.3</v>
      </c>
      <c r="P25" s="87">
        <v>19.7</v>
      </c>
      <c r="Q25" s="40">
        <f t="shared" si="2"/>
        <v>19.574999999999999</v>
      </c>
      <c r="R25" s="16">
        <f t="shared" si="3"/>
        <v>19.770833333333332</v>
      </c>
      <c r="T25" s="6">
        <f t="shared" si="4"/>
        <v>1.0565404093084309E-4</v>
      </c>
      <c r="V25" s="23">
        <f>+claims!D25</f>
        <v>1</v>
      </c>
      <c r="W25" s="23">
        <f>+claims!E25</f>
        <v>0</v>
      </c>
      <c r="X25" s="23">
        <f>+claims!F25</f>
        <v>0</v>
      </c>
      <c r="Z25" s="6">
        <f t="shared" si="5"/>
        <v>0.01</v>
      </c>
      <c r="AA25" s="6">
        <f t="shared" si="6"/>
        <v>0</v>
      </c>
      <c r="AB25" s="6">
        <f t="shared" si="8"/>
        <v>0</v>
      </c>
      <c r="AD25" s="6">
        <f t="shared" si="7"/>
        <v>1.6666666666666668E-3</v>
      </c>
    </row>
    <row r="26" spans="1:30">
      <c r="A26" t="s">
        <v>36</v>
      </c>
      <c r="B26" t="s">
        <v>531</v>
      </c>
      <c r="C26" s="86">
        <v>15.8</v>
      </c>
      <c r="D26" s="86">
        <v>15.7</v>
      </c>
      <c r="E26" s="86">
        <v>15.7</v>
      </c>
      <c r="F26" s="86">
        <v>15.7</v>
      </c>
      <c r="G26" s="40">
        <f t="shared" si="0"/>
        <v>15.725000000000001</v>
      </c>
      <c r="H26" s="87">
        <v>15.7</v>
      </c>
      <c r="I26" s="87">
        <v>15.7</v>
      </c>
      <c r="J26" s="87">
        <v>15.7</v>
      </c>
      <c r="K26" s="87">
        <v>15.7</v>
      </c>
      <c r="L26" s="40">
        <f t="shared" si="1"/>
        <v>15.7</v>
      </c>
      <c r="M26" s="87">
        <v>15.7</v>
      </c>
      <c r="N26" s="87">
        <v>15.7</v>
      </c>
      <c r="O26" s="87">
        <v>15.7</v>
      </c>
      <c r="P26" s="87">
        <v>15.7</v>
      </c>
      <c r="Q26" s="40">
        <f t="shared" si="2"/>
        <v>15.7</v>
      </c>
      <c r="R26" s="16">
        <f t="shared" si="3"/>
        <v>15.704166666666666</v>
      </c>
      <c r="T26" s="6">
        <f t="shared" si="4"/>
        <v>8.3922040098703397E-5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532</v>
      </c>
      <c r="C27" s="86">
        <v>17</v>
      </c>
      <c r="D27" s="86">
        <v>18</v>
      </c>
      <c r="E27" s="86">
        <v>19</v>
      </c>
      <c r="F27" s="86">
        <v>20</v>
      </c>
      <c r="G27" s="40">
        <f t="shared" si="0"/>
        <v>18.5</v>
      </c>
      <c r="H27" s="87">
        <v>19</v>
      </c>
      <c r="I27" s="87">
        <v>17</v>
      </c>
      <c r="J27" s="87">
        <v>18</v>
      </c>
      <c r="K27" s="87">
        <v>20</v>
      </c>
      <c r="L27" s="40">
        <f t="shared" si="1"/>
        <v>18.5</v>
      </c>
      <c r="M27" s="87">
        <v>19</v>
      </c>
      <c r="N27" s="87">
        <v>18</v>
      </c>
      <c r="O27" s="87">
        <v>18</v>
      </c>
      <c r="P27" s="87">
        <v>21</v>
      </c>
      <c r="Q27" s="40">
        <f t="shared" si="2"/>
        <v>19</v>
      </c>
      <c r="R27" s="16">
        <f t="shared" si="3"/>
        <v>18.75</v>
      </c>
      <c r="T27" s="6">
        <f t="shared" si="4"/>
        <v>1.0019877432851295E-4</v>
      </c>
      <c r="V27" s="23">
        <f>+claims!D27</f>
        <v>1</v>
      </c>
      <c r="W27" s="23">
        <f>+claims!E27</f>
        <v>1</v>
      </c>
      <c r="X27" s="23">
        <f>+claims!F27</f>
        <v>0</v>
      </c>
      <c r="Z27" s="6">
        <f t="shared" si="5"/>
        <v>0.01</v>
      </c>
      <c r="AA27" s="6">
        <f t="shared" si="6"/>
        <v>0.01</v>
      </c>
      <c r="AB27" s="6">
        <f t="shared" si="8"/>
        <v>0</v>
      </c>
      <c r="AD27" s="6">
        <f t="shared" si="7"/>
        <v>5.0000000000000001E-3</v>
      </c>
    </row>
    <row r="28" spans="1:30">
      <c r="A28" t="s">
        <v>38</v>
      </c>
      <c r="B28" t="s">
        <v>533</v>
      </c>
      <c r="C28" s="86">
        <v>15</v>
      </c>
      <c r="D28" s="86">
        <v>15</v>
      </c>
      <c r="E28" s="86">
        <v>15</v>
      </c>
      <c r="F28" s="86">
        <v>15</v>
      </c>
      <c r="G28" s="40">
        <f t="shared" si="0"/>
        <v>15</v>
      </c>
      <c r="H28" s="87">
        <v>15</v>
      </c>
      <c r="I28" s="87">
        <v>15</v>
      </c>
      <c r="J28" s="87">
        <v>15</v>
      </c>
      <c r="K28" s="87">
        <v>15</v>
      </c>
      <c r="L28" s="40">
        <f t="shared" si="1"/>
        <v>15</v>
      </c>
      <c r="M28" s="87">
        <v>15</v>
      </c>
      <c r="N28" s="87">
        <v>16</v>
      </c>
      <c r="O28" s="87">
        <v>15</v>
      </c>
      <c r="P28" s="87">
        <v>15</v>
      </c>
      <c r="Q28" s="40">
        <f t="shared" si="2"/>
        <v>15.25</v>
      </c>
      <c r="R28" s="16">
        <f t="shared" si="3"/>
        <v>15.125</v>
      </c>
      <c r="T28" s="6">
        <f t="shared" si="4"/>
        <v>8.0827011291667109E-5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534</v>
      </c>
      <c r="C29" s="86">
        <v>32</v>
      </c>
      <c r="D29" s="86">
        <v>34</v>
      </c>
      <c r="E29" s="86">
        <v>32</v>
      </c>
      <c r="F29" s="86">
        <v>32</v>
      </c>
      <c r="G29" s="40">
        <f t="shared" si="0"/>
        <v>32.5</v>
      </c>
      <c r="H29" s="87">
        <v>32</v>
      </c>
      <c r="I29" s="87">
        <v>32</v>
      </c>
      <c r="J29" s="87">
        <v>32</v>
      </c>
      <c r="K29" s="87">
        <v>32</v>
      </c>
      <c r="L29" s="40">
        <f t="shared" si="1"/>
        <v>32</v>
      </c>
      <c r="M29" s="87">
        <v>32</v>
      </c>
      <c r="N29" s="87">
        <v>32</v>
      </c>
      <c r="O29" s="87">
        <v>32</v>
      </c>
      <c r="P29" s="87">
        <v>32</v>
      </c>
      <c r="Q29" s="40">
        <f t="shared" si="2"/>
        <v>32</v>
      </c>
      <c r="R29" s="16">
        <f t="shared" si="3"/>
        <v>32.083333333333336</v>
      </c>
      <c r="T29" s="6">
        <f t="shared" si="4"/>
        <v>1.7145123607323329E-4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535</v>
      </c>
      <c r="C30" s="86">
        <v>41</v>
      </c>
      <c r="D30" s="86">
        <v>42</v>
      </c>
      <c r="E30" s="86">
        <v>41</v>
      </c>
      <c r="F30" s="86">
        <v>41</v>
      </c>
      <c r="G30" s="40">
        <f t="shared" si="0"/>
        <v>41.25</v>
      </c>
      <c r="H30" s="87">
        <v>41</v>
      </c>
      <c r="I30" s="87">
        <v>43</v>
      </c>
      <c r="J30" s="87">
        <v>42</v>
      </c>
      <c r="K30" s="87">
        <v>42</v>
      </c>
      <c r="L30" s="40">
        <f t="shared" si="1"/>
        <v>42</v>
      </c>
      <c r="M30" s="87">
        <v>43</v>
      </c>
      <c r="N30" s="87">
        <v>43</v>
      </c>
      <c r="O30" s="87">
        <v>43</v>
      </c>
      <c r="P30" s="87">
        <v>42</v>
      </c>
      <c r="Q30" s="40">
        <f t="shared" si="2"/>
        <v>42.75</v>
      </c>
      <c r="R30" s="16">
        <f t="shared" si="3"/>
        <v>42.25</v>
      </c>
      <c r="T30" s="6">
        <f t="shared" si="4"/>
        <v>2.2578123815358251E-4</v>
      </c>
      <c r="V30" s="23">
        <f>+claims!D30</f>
        <v>0</v>
      </c>
      <c r="W30" s="23">
        <f>+claims!E30</f>
        <v>0</v>
      </c>
      <c r="X30" s="23">
        <f>+claims!F30</f>
        <v>2</v>
      </c>
      <c r="Z30" s="6">
        <f t="shared" si="5"/>
        <v>0</v>
      </c>
      <c r="AA30" s="6">
        <f t="shared" si="6"/>
        <v>0</v>
      </c>
      <c r="AB30" s="6">
        <f t="shared" si="8"/>
        <v>0.02</v>
      </c>
      <c r="AD30" s="6">
        <f t="shared" si="7"/>
        <v>0.01</v>
      </c>
    </row>
    <row r="31" spans="1:30">
      <c r="A31" t="s">
        <v>41</v>
      </c>
      <c r="B31" t="s">
        <v>536</v>
      </c>
      <c r="C31" s="86">
        <v>611.20000000000005</v>
      </c>
      <c r="D31" s="86">
        <v>609.5</v>
      </c>
      <c r="E31" s="86">
        <v>609.6</v>
      </c>
      <c r="F31" s="86">
        <v>610.6</v>
      </c>
      <c r="G31" s="40">
        <f t="shared" si="0"/>
        <v>610.22500000000002</v>
      </c>
      <c r="H31" s="87">
        <v>613.6</v>
      </c>
      <c r="I31" s="87">
        <v>614.1</v>
      </c>
      <c r="J31" s="87">
        <v>612.20000000000005</v>
      </c>
      <c r="K31" s="87">
        <v>614</v>
      </c>
      <c r="L31" s="40">
        <f t="shared" si="1"/>
        <v>613.47500000000002</v>
      </c>
      <c r="M31" s="87">
        <v>613.1</v>
      </c>
      <c r="N31" s="87">
        <v>615.70000000000005</v>
      </c>
      <c r="O31" s="87">
        <v>615.79999999999995</v>
      </c>
      <c r="P31" s="87">
        <v>614</v>
      </c>
      <c r="Q31" s="40">
        <f t="shared" si="2"/>
        <v>614.65000000000009</v>
      </c>
      <c r="R31" s="16">
        <f t="shared" si="3"/>
        <v>613.52083333333337</v>
      </c>
      <c r="T31" s="6">
        <f t="shared" si="4"/>
        <v>3.2786152280004201E-3</v>
      </c>
      <c r="V31" s="23">
        <f>+claims!D31</f>
        <v>0</v>
      </c>
      <c r="W31" s="23">
        <f>+claims!E31</f>
        <v>0</v>
      </c>
      <c r="X31" s="23">
        <f>+claims!F31</f>
        <v>0</v>
      </c>
      <c r="Z31" s="6">
        <f t="shared" si="5"/>
        <v>0</v>
      </c>
      <c r="AA31" s="6">
        <f t="shared" si="6"/>
        <v>0</v>
      </c>
      <c r="AB31" s="6">
        <f t="shared" si="8"/>
        <v>0</v>
      </c>
      <c r="AD31" s="6">
        <f t="shared" si="7"/>
        <v>0</v>
      </c>
    </row>
    <row r="32" spans="1:30">
      <c r="A32" t="s">
        <v>42</v>
      </c>
      <c r="B32" t="s">
        <v>43</v>
      </c>
      <c r="C32" s="86">
        <v>12.5</v>
      </c>
      <c r="D32" s="86">
        <v>14</v>
      </c>
      <c r="E32" s="86">
        <v>14</v>
      </c>
      <c r="F32" s="86">
        <v>13</v>
      </c>
      <c r="G32" s="40">
        <f t="shared" si="0"/>
        <v>13.375</v>
      </c>
      <c r="H32" s="87">
        <v>13</v>
      </c>
      <c r="I32" s="87">
        <v>13</v>
      </c>
      <c r="J32" s="87">
        <v>12</v>
      </c>
      <c r="K32" s="87">
        <v>13</v>
      </c>
      <c r="L32" s="40">
        <f t="shared" si="1"/>
        <v>12.75</v>
      </c>
      <c r="M32" s="87">
        <v>13</v>
      </c>
      <c r="N32" s="87">
        <v>13</v>
      </c>
      <c r="O32" s="87">
        <v>12</v>
      </c>
      <c r="P32" s="87">
        <v>13</v>
      </c>
      <c r="Q32" s="40">
        <f t="shared" si="2"/>
        <v>12.75</v>
      </c>
      <c r="R32" s="16">
        <f t="shared" si="3"/>
        <v>12.854166666666666</v>
      </c>
      <c r="T32" s="6">
        <f t="shared" si="4"/>
        <v>6.8691826400769427E-5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86">
        <v>9.9</v>
      </c>
      <c r="D33" s="86">
        <v>10.1</v>
      </c>
      <c r="E33" s="86">
        <v>10</v>
      </c>
      <c r="F33" s="86">
        <v>9</v>
      </c>
      <c r="G33" s="40">
        <f t="shared" si="0"/>
        <v>9.75</v>
      </c>
      <c r="H33" s="87">
        <v>9</v>
      </c>
      <c r="I33" s="87">
        <v>10</v>
      </c>
      <c r="J33" s="87">
        <v>10</v>
      </c>
      <c r="K33" s="87">
        <v>10</v>
      </c>
      <c r="L33" s="40">
        <f t="shared" si="1"/>
        <v>9.75</v>
      </c>
      <c r="M33" s="87">
        <v>9</v>
      </c>
      <c r="N33" s="87">
        <v>9</v>
      </c>
      <c r="O33" s="87">
        <v>10</v>
      </c>
      <c r="P33" s="87">
        <v>11</v>
      </c>
      <c r="Q33" s="40">
        <f t="shared" si="2"/>
        <v>9.75</v>
      </c>
      <c r="R33" s="16">
        <f t="shared" si="3"/>
        <v>9.75</v>
      </c>
      <c r="T33" s="6">
        <f t="shared" si="4"/>
        <v>5.2103362650826733E-5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0">
        <v>256.10000000000002</v>
      </c>
      <c r="D34" s="40">
        <v>255.8</v>
      </c>
      <c r="E34" s="40">
        <v>254.6</v>
      </c>
      <c r="F34" s="40">
        <v>251.6</v>
      </c>
      <c r="G34" s="40">
        <f t="shared" si="0"/>
        <v>254.52500000000001</v>
      </c>
      <c r="H34" s="88">
        <v>250.5</v>
      </c>
      <c r="I34" s="88">
        <v>246.4</v>
      </c>
      <c r="J34" s="88">
        <v>242.9</v>
      </c>
      <c r="K34" s="88">
        <v>239.8</v>
      </c>
      <c r="L34" s="40">
        <f t="shared" si="1"/>
        <v>244.89999999999998</v>
      </c>
      <c r="M34" s="88">
        <v>234.39999999999998</v>
      </c>
      <c r="N34" s="88">
        <v>241.4</v>
      </c>
      <c r="O34" s="88">
        <v>248.70000000000002</v>
      </c>
      <c r="P34" s="88">
        <v>243</v>
      </c>
      <c r="Q34" s="40">
        <f t="shared" si="2"/>
        <v>241.875</v>
      </c>
      <c r="R34" s="16">
        <f t="shared" si="3"/>
        <v>244.99166666666665</v>
      </c>
      <c r="T34" s="6">
        <f t="shared" si="4"/>
        <v>1.3092194517706453E-3</v>
      </c>
      <c r="V34" s="23">
        <f>+claims!D34</f>
        <v>1</v>
      </c>
      <c r="W34" s="23">
        <f>+claims!E34</f>
        <v>1</v>
      </c>
      <c r="X34" s="23">
        <f>+claims!F34</f>
        <v>0</v>
      </c>
      <c r="Z34" s="6">
        <f t="shared" si="5"/>
        <v>3.9288871427168252E-3</v>
      </c>
      <c r="AA34" s="6">
        <f t="shared" si="6"/>
        <v>4.0832993058391182E-3</v>
      </c>
      <c r="AB34" s="6">
        <f t="shared" si="8"/>
        <v>0</v>
      </c>
      <c r="AD34" s="6">
        <f t="shared" si="7"/>
        <v>2.0159142923991771E-3</v>
      </c>
    </row>
    <row r="35" spans="1:30">
      <c r="A35" t="s">
        <v>48</v>
      </c>
      <c r="B35" t="s">
        <v>49</v>
      </c>
      <c r="C35" s="85">
        <v>4041.1</v>
      </c>
      <c r="D35" s="85">
        <v>4050.4</v>
      </c>
      <c r="E35" s="85">
        <v>4060.2</v>
      </c>
      <c r="F35" s="85">
        <v>4065.9</v>
      </c>
      <c r="G35" s="40">
        <f t="shared" si="0"/>
        <v>4054.4</v>
      </c>
      <c r="H35" s="89">
        <v>4037.8</v>
      </c>
      <c r="I35" s="90">
        <v>4045.1</v>
      </c>
      <c r="J35" s="90">
        <v>4038.3</v>
      </c>
      <c r="K35" s="90">
        <v>4016</v>
      </c>
      <c r="L35" s="40">
        <f t="shared" si="1"/>
        <v>4034.3</v>
      </c>
      <c r="M35" s="89">
        <v>4088</v>
      </c>
      <c r="N35" s="90">
        <v>4083.2</v>
      </c>
      <c r="O35" s="90">
        <v>4099</v>
      </c>
      <c r="P35" s="90">
        <v>4090.3</v>
      </c>
      <c r="Q35" s="40">
        <f t="shared" si="2"/>
        <v>4090.125</v>
      </c>
      <c r="R35" s="16">
        <f t="shared" si="3"/>
        <v>4065.5625</v>
      </c>
      <c r="T35" s="6">
        <f t="shared" si="4"/>
        <v>2.1726100237651463E-2</v>
      </c>
      <c r="V35" s="23">
        <f>+claims!D35</f>
        <v>26</v>
      </c>
      <c r="W35" s="23">
        <f>+claims!E35</f>
        <v>20</v>
      </c>
      <c r="X35" s="23">
        <f>+claims!F35</f>
        <v>15</v>
      </c>
      <c r="Z35" s="6">
        <f t="shared" si="5"/>
        <v>6.4127861089187058E-3</v>
      </c>
      <c r="AA35" s="6">
        <f t="shared" si="6"/>
        <v>4.9574895273033735E-3</v>
      </c>
      <c r="AB35" s="6">
        <f t="shared" si="8"/>
        <v>3.6673695791693407E-3</v>
      </c>
      <c r="AD35" s="6">
        <f t="shared" si="7"/>
        <v>4.5549789835055794E-3</v>
      </c>
    </row>
    <row r="36" spans="1:30">
      <c r="A36" t="s">
        <v>50</v>
      </c>
      <c r="B36" t="s">
        <v>502</v>
      </c>
      <c r="C36" s="85">
        <v>269.5</v>
      </c>
      <c r="D36" s="85">
        <v>271.7</v>
      </c>
      <c r="E36" s="85">
        <v>266</v>
      </c>
      <c r="F36" s="85">
        <v>261.5</v>
      </c>
      <c r="G36" s="40">
        <f t="shared" si="0"/>
        <v>267.17500000000001</v>
      </c>
      <c r="H36" s="89">
        <v>278</v>
      </c>
      <c r="I36" s="90">
        <v>281</v>
      </c>
      <c r="J36" s="90">
        <v>281</v>
      </c>
      <c r="K36" s="90">
        <v>282</v>
      </c>
      <c r="L36" s="40">
        <f t="shared" si="1"/>
        <v>280.5</v>
      </c>
      <c r="M36" s="89">
        <v>283</v>
      </c>
      <c r="N36" s="90">
        <v>283</v>
      </c>
      <c r="O36" s="90">
        <v>285</v>
      </c>
      <c r="P36" s="90">
        <v>284</v>
      </c>
      <c r="Q36" s="40">
        <f t="shared" si="2"/>
        <v>283.75</v>
      </c>
      <c r="R36" s="16">
        <f t="shared" si="3"/>
        <v>279.90416666666664</v>
      </c>
      <c r="T36" s="6">
        <f t="shared" si="4"/>
        <v>1.4957895695703364E-3</v>
      </c>
      <c r="V36" s="23">
        <f>+claims!D36</f>
        <v>6</v>
      </c>
      <c r="W36" s="23">
        <f>+claims!E36</f>
        <v>7</v>
      </c>
      <c r="X36" s="23">
        <f>+claims!F36</f>
        <v>0</v>
      </c>
      <c r="Z36" s="6">
        <f t="shared" si="5"/>
        <v>2.2457190979694956E-2</v>
      </c>
      <c r="AA36" s="6">
        <f t="shared" si="6"/>
        <v>2.4955436720142603E-2</v>
      </c>
      <c r="AB36" s="6">
        <f t="shared" si="8"/>
        <v>0</v>
      </c>
      <c r="AD36" s="6">
        <f t="shared" si="7"/>
        <v>1.2061344069996692E-2</v>
      </c>
    </row>
    <row r="37" spans="1:30" s="52" customFormat="1">
      <c r="A37" s="52" t="s">
        <v>51</v>
      </c>
      <c r="B37" s="52" t="s">
        <v>52</v>
      </c>
      <c r="C37" s="40">
        <f>2624.6-16.2</f>
        <v>2608.4</v>
      </c>
      <c r="D37" s="40">
        <f>2603.6-16.2</f>
        <v>2587.4</v>
      </c>
      <c r="E37" s="40">
        <f>2586.5-16.2</f>
        <v>2570.3000000000002</v>
      </c>
      <c r="F37" s="40">
        <f>2598.6-16.2</f>
        <v>2582.4</v>
      </c>
      <c r="G37" s="40">
        <f t="shared" si="0"/>
        <v>2587.125</v>
      </c>
      <c r="H37" s="91">
        <f>2591.8-12.5</f>
        <v>2579.3000000000002</v>
      </c>
      <c r="I37" s="92">
        <f>2628.9-12.5</f>
        <v>2616.4</v>
      </c>
      <c r="J37" s="92">
        <f>2688.8-12.5</f>
        <v>2676.3</v>
      </c>
      <c r="K37" s="92">
        <f>2723-12.5</f>
        <v>2710.5</v>
      </c>
      <c r="L37" s="40">
        <f t="shared" si="1"/>
        <v>2645.625</v>
      </c>
      <c r="M37" s="91">
        <f>2725.7-13.4</f>
        <v>2712.2999999999997</v>
      </c>
      <c r="N37" s="92">
        <f>2746.2-13.4</f>
        <v>2732.7999999999997</v>
      </c>
      <c r="O37" s="92">
        <f>2736.1-13.4</f>
        <v>2722.7</v>
      </c>
      <c r="P37" s="92">
        <f>2735.8-13.4</f>
        <v>2722.4</v>
      </c>
      <c r="Q37" s="40">
        <f t="shared" si="2"/>
        <v>2722.5499999999997</v>
      </c>
      <c r="R37" s="40">
        <f t="shared" ref="R37:R51" si="9">IF(G37&gt;0,(+G37+(L37*2)+(Q37*3))/6,IF(L37&gt;0,((L37*2)+(Q37*3))/5,Q37))</f>
        <v>2674.3375000000001</v>
      </c>
      <c r="T37" s="41">
        <f t="shared" si="4"/>
        <v>1.4291484780841574E-2</v>
      </c>
      <c r="V37" s="42">
        <f>+claims!D37</f>
        <v>18</v>
      </c>
      <c r="W37" s="42">
        <f>+claims!E37</f>
        <v>21</v>
      </c>
      <c r="X37" s="42">
        <f>+claims!F37</f>
        <v>15</v>
      </c>
      <c r="Z37" s="41">
        <f t="shared" si="5"/>
        <v>6.9575300768227278E-3</v>
      </c>
      <c r="AA37" s="41">
        <f t="shared" si="6"/>
        <v>7.9376328844790924E-3</v>
      </c>
      <c r="AB37" s="41">
        <f t="shared" si="8"/>
        <v>5.5095406879579808E-3</v>
      </c>
      <c r="AD37" s="41">
        <f t="shared" si="7"/>
        <v>6.560236318275809E-3</v>
      </c>
    </row>
    <row r="38" spans="1:30">
      <c r="A38" t="s">
        <v>53</v>
      </c>
      <c r="B38" t="s">
        <v>54</v>
      </c>
      <c r="C38" s="85">
        <v>600.5</v>
      </c>
      <c r="D38" s="85">
        <v>605.6</v>
      </c>
      <c r="E38" s="85">
        <v>611.4</v>
      </c>
      <c r="F38" s="85">
        <v>623.1</v>
      </c>
      <c r="G38" s="40">
        <f t="shared" si="0"/>
        <v>610.15</v>
      </c>
      <c r="H38" s="85">
        <v>609.9</v>
      </c>
      <c r="I38" s="85">
        <v>628.70000000000005</v>
      </c>
      <c r="J38" s="85">
        <v>627.29999999999995</v>
      </c>
      <c r="K38" s="85">
        <v>633.79999999999995</v>
      </c>
      <c r="L38" s="40">
        <f t="shared" si="1"/>
        <v>624.92499999999995</v>
      </c>
      <c r="M38" s="85">
        <v>624.9</v>
      </c>
      <c r="N38" s="85">
        <v>631</v>
      </c>
      <c r="O38" s="85">
        <v>612.9</v>
      </c>
      <c r="P38" s="85">
        <v>615.5</v>
      </c>
      <c r="Q38" s="40">
        <f t="shared" si="2"/>
        <v>621.07500000000005</v>
      </c>
      <c r="R38" s="16">
        <f t="shared" si="9"/>
        <v>620.53750000000002</v>
      </c>
      <c r="T38" s="6">
        <f t="shared" si="4"/>
        <v>3.3161118359935791E-3</v>
      </c>
      <c r="V38" s="23">
        <f>+claims!D38</f>
        <v>4</v>
      </c>
      <c r="W38" s="23">
        <f>+claims!E38</f>
        <v>4</v>
      </c>
      <c r="X38" s="23">
        <f>+claims!F38</f>
        <v>6</v>
      </c>
      <c r="Z38" s="6">
        <f t="shared" si="5"/>
        <v>6.5557649758256169E-3</v>
      </c>
      <c r="AA38" s="6">
        <f t="shared" si="6"/>
        <v>6.400768092171061E-3</v>
      </c>
      <c r="AB38" s="6">
        <f t="shared" si="8"/>
        <v>9.6606690013283404E-3</v>
      </c>
      <c r="AD38" s="6">
        <f t="shared" si="7"/>
        <v>8.0565513606921258E-3</v>
      </c>
    </row>
    <row r="39" spans="1:30">
      <c r="A39" t="s">
        <v>55</v>
      </c>
      <c r="B39" t="s">
        <v>56</v>
      </c>
      <c r="C39" s="85">
        <v>147</v>
      </c>
      <c r="D39" s="85">
        <v>145.30000000000001</v>
      </c>
      <c r="E39" s="85">
        <v>146.4</v>
      </c>
      <c r="F39" s="85">
        <v>145.80000000000001</v>
      </c>
      <c r="G39" s="40">
        <f t="shared" si="0"/>
        <v>146.125</v>
      </c>
      <c r="H39" s="85">
        <v>146.30000000000001</v>
      </c>
      <c r="I39" s="85">
        <v>146.6</v>
      </c>
      <c r="J39" s="85">
        <v>146.80000000000001</v>
      </c>
      <c r="K39" s="85">
        <v>146.19999999999999</v>
      </c>
      <c r="L39" s="40">
        <f t="shared" si="1"/>
        <v>146.47499999999999</v>
      </c>
      <c r="M39" s="85">
        <v>151</v>
      </c>
      <c r="N39" s="85">
        <v>152.69999999999999</v>
      </c>
      <c r="O39" s="85">
        <v>150.6</v>
      </c>
      <c r="P39" s="85">
        <v>153.6</v>
      </c>
      <c r="Q39" s="40">
        <f t="shared" si="2"/>
        <v>151.97499999999999</v>
      </c>
      <c r="R39" s="16">
        <f t="shared" si="9"/>
        <v>149.16666666666666</v>
      </c>
      <c r="T39" s="6">
        <f t="shared" si="4"/>
        <v>7.971369157690585E-4</v>
      </c>
      <c r="V39" s="23">
        <f>+claims!D39</f>
        <v>1</v>
      </c>
      <c r="W39" s="23">
        <f>+claims!E39</f>
        <v>1</v>
      </c>
      <c r="X39" s="23">
        <f>+claims!F39</f>
        <v>2</v>
      </c>
      <c r="Z39" s="6">
        <f t="shared" si="5"/>
        <v>6.8434559452523521E-3</v>
      </c>
      <c r="AA39" s="6">
        <f t="shared" si="6"/>
        <v>6.8271036012971503E-3</v>
      </c>
      <c r="AB39" s="6">
        <f t="shared" si="8"/>
        <v>1.3160059220266493E-2</v>
      </c>
      <c r="AD39" s="6">
        <f t="shared" si="7"/>
        <v>9.9963068014410211E-3</v>
      </c>
    </row>
    <row r="40" spans="1:30">
      <c r="A40" t="s">
        <v>57</v>
      </c>
      <c r="B40" t="s">
        <v>58</v>
      </c>
      <c r="C40" s="85">
        <v>188.3</v>
      </c>
      <c r="D40" s="85">
        <v>193</v>
      </c>
      <c r="E40" s="85">
        <v>193</v>
      </c>
      <c r="F40" s="85">
        <v>188</v>
      </c>
      <c r="G40" s="40">
        <f t="shared" si="0"/>
        <v>190.57499999999999</v>
      </c>
      <c r="H40" s="85">
        <v>190.6</v>
      </c>
      <c r="I40" s="85">
        <v>196</v>
      </c>
      <c r="J40" s="85">
        <v>196</v>
      </c>
      <c r="K40" s="85">
        <v>192</v>
      </c>
      <c r="L40" s="40">
        <f t="shared" si="1"/>
        <v>193.65</v>
      </c>
      <c r="M40" s="85">
        <v>191</v>
      </c>
      <c r="N40" s="85">
        <v>196</v>
      </c>
      <c r="O40" s="85">
        <v>195</v>
      </c>
      <c r="P40" s="85">
        <v>197</v>
      </c>
      <c r="Q40" s="40">
        <f t="shared" si="2"/>
        <v>194.75</v>
      </c>
      <c r="R40" s="16">
        <f t="shared" si="9"/>
        <v>193.6875</v>
      </c>
      <c r="T40" s="6">
        <f t="shared" si="4"/>
        <v>1.0350533388135388E-3</v>
      </c>
      <c r="V40" s="23">
        <f>+claims!D40</f>
        <v>1</v>
      </c>
      <c r="W40" s="23">
        <f>+claims!E40</f>
        <v>2</v>
      </c>
      <c r="X40" s="23">
        <f>+claims!F40</f>
        <v>4</v>
      </c>
      <c r="Z40" s="6">
        <f t="shared" si="5"/>
        <v>5.2472779745507021E-3</v>
      </c>
      <c r="AA40" s="6">
        <f t="shared" si="6"/>
        <v>1.0327911179963851E-2</v>
      </c>
      <c r="AB40" s="6">
        <f t="shared" si="8"/>
        <v>2.0539152759948651E-2</v>
      </c>
      <c r="AD40" s="6">
        <f t="shared" si="7"/>
        <v>1.458675976905406E-2</v>
      </c>
    </row>
    <row r="41" spans="1:30">
      <c r="A41" t="s">
        <v>59</v>
      </c>
      <c r="B41" t="s">
        <v>60</v>
      </c>
      <c r="C41" s="85">
        <v>179.9</v>
      </c>
      <c r="D41" s="85">
        <v>185</v>
      </c>
      <c r="E41" s="85">
        <v>182</v>
      </c>
      <c r="F41" s="85">
        <v>197</v>
      </c>
      <c r="G41" s="40">
        <f t="shared" si="0"/>
        <v>185.97499999999999</v>
      </c>
      <c r="H41" s="85">
        <v>187</v>
      </c>
      <c r="I41" s="85">
        <v>183</v>
      </c>
      <c r="J41" s="85">
        <v>180</v>
      </c>
      <c r="K41" s="85">
        <v>186</v>
      </c>
      <c r="L41" s="40">
        <f t="shared" si="1"/>
        <v>184</v>
      </c>
      <c r="M41" s="85">
        <v>186</v>
      </c>
      <c r="N41" s="85">
        <v>192</v>
      </c>
      <c r="O41" s="85">
        <v>195</v>
      </c>
      <c r="P41" s="85">
        <v>197</v>
      </c>
      <c r="Q41" s="40">
        <f t="shared" si="2"/>
        <v>192.5</v>
      </c>
      <c r="R41" s="16">
        <f t="shared" si="9"/>
        <v>188.57916666666665</v>
      </c>
      <c r="T41" s="6">
        <f t="shared" si="4"/>
        <v>1.0077547394075927E-3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537</v>
      </c>
      <c r="C42" s="85">
        <v>94</v>
      </c>
      <c r="D42" s="85">
        <v>99.5</v>
      </c>
      <c r="E42" s="85">
        <v>96.5</v>
      </c>
      <c r="F42" s="85">
        <v>95.5</v>
      </c>
      <c r="G42" s="40">
        <f t="shared" si="0"/>
        <v>96.375</v>
      </c>
      <c r="H42" s="85">
        <v>94.8</v>
      </c>
      <c r="I42" s="85">
        <v>96.8</v>
      </c>
      <c r="J42" s="85">
        <v>97.8</v>
      </c>
      <c r="K42" s="85">
        <v>98.3</v>
      </c>
      <c r="L42" s="40">
        <f t="shared" si="1"/>
        <v>96.924999999999997</v>
      </c>
      <c r="M42" s="85">
        <v>100.3</v>
      </c>
      <c r="N42" s="85">
        <v>96.3</v>
      </c>
      <c r="O42" s="85">
        <v>95.3</v>
      </c>
      <c r="P42" s="85">
        <v>96.3</v>
      </c>
      <c r="Q42" s="40">
        <f t="shared" si="2"/>
        <v>97.05</v>
      </c>
      <c r="R42" s="16">
        <f t="shared" si="9"/>
        <v>96.895833333333329</v>
      </c>
      <c r="T42" s="6">
        <f t="shared" si="4"/>
        <v>5.1780499933545962E-4</v>
      </c>
      <c r="V42" s="23">
        <f>+claims!D42</f>
        <v>1</v>
      </c>
      <c r="W42" s="23">
        <f>+claims!E42</f>
        <v>1</v>
      </c>
      <c r="X42" s="23">
        <f>+claims!F42</f>
        <v>1</v>
      </c>
      <c r="Z42" s="6">
        <f t="shared" si="5"/>
        <v>0.01</v>
      </c>
      <c r="AA42" s="6">
        <f t="shared" si="6"/>
        <v>0.01</v>
      </c>
      <c r="AB42" s="6">
        <f t="shared" si="8"/>
        <v>0.01</v>
      </c>
      <c r="AD42" s="6">
        <f t="shared" si="7"/>
        <v>0.01</v>
      </c>
    </row>
    <row r="43" spans="1:30">
      <c r="A43" t="s">
        <v>62</v>
      </c>
      <c r="B43" t="s">
        <v>63</v>
      </c>
      <c r="C43" s="85">
        <v>178.3</v>
      </c>
      <c r="D43" s="85">
        <v>181.6</v>
      </c>
      <c r="E43" s="85">
        <v>184</v>
      </c>
      <c r="F43" s="85">
        <v>184.5</v>
      </c>
      <c r="G43" s="40">
        <f t="shared" si="0"/>
        <v>182.1</v>
      </c>
      <c r="H43" s="85">
        <v>181.7</v>
      </c>
      <c r="I43" s="85">
        <v>178</v>
      </c>
      <c r="J43" s="85">
        <v>176.8</v>
      </c>
      <c r="K43" s="85">
        <v>185.3</v>
      </c>
      <c r="L43" s="40">
        <f t="shared" si="1"/>
        <v>180.45</v>
      </c>
      <c r="M43" s="85">
        <v>186.4</v>
      </c>
      <c r="N43" s="85">
        <v>191.3</v>
      </c>
      <c r="O43" s="85">
        <v>188.1</v>
      </c>
      <c r="P43" s="85">
        <v>188.4</v>
      </c>
      <c r="Q43" s="40">
        <f t="shared" si="2"/>
        <v>188.55</v>
      </c>
      <c r="R43" s="16">
        <f t="shared" si="9"/>
        <v>184.77500000000001</v>
      </c>
      <c r="T43" s="6">
        <f t="shared" si="4"/>
        <v>9.8742552141605237E-4</v>
      </c>
      <c r="V43" s="23">
        <f>+claims!D43</f>
        <v>0</v>
      </c>
      <c r="W43" s="23">
        <f>+claims!E43</f>
        <v>0</v>
      </c>
      <c r="X43" s="23">
        <f>+claims!F43</f>
        <v>1</v>
      </c>
      <c r="Z43" s="6">
        <f t="shared" si="5"/>
        <v>0</v>
      </c>
      <c r="AA43" s="6">
        <f t="shared" si="6"/>
        <v>0</v>
      </c>
      <c r="AB43" s="6">
        <f t="shared" si="8"/>
        <v>5.3036329885971885E-3</v>
      </c>
      <c r="AD43" s="6">
        <f t="shared" si="7"/>
        <v>2.6518164942985942E-3</v>
      </c>
    </row>
    <row r="44" spans="1:30">
      <c r="A44" t="s">
        <v>64</v>
      </c>
      <c r="B44" t="s">
        <v>538</v>
      </c>
      <c r="C44" s="85">
        <v>3480.2000000000003</v>
      </c>
      <c r="D44" s="85">
        <v>3394</v>
      </c>
      <c r="E44" s="85">
        <v>3348</v>
      </c>
      <c r="F44" s="85">
        <v>3176.6</v>
      </c>
      <c r="G44" s="40">
        <f t="shared" si="0"/>
        <v>3349.7000000000003</v>
      </c>
      <c r="H44" s="90">
        <v>3044</v>
      </c>
      <c r="I44" s="90">
        <v>2955.7</v>
      </c>
      <c r="J44" s="90">
        <v>2905.1</v>
      </c>
      <c r="K44" s="90">
        <v>2866.7</v>
      </c>
      <c r="L44" s="40">
        <f t="shared" si="1"/>
        <v>2942.875</v>
      </c>
      <c r="M44" s="90">
        <v>2811.3</v>
      </c>
      <c r="N44" s="90">
        <v>2791.5</v>
      </c>
      <c r="O44" s="90">
        <v>2784.7000000000003</v>
      </c>
      <c r="P44" s="90">
        <v>2747.4</v>
      </c>
      <c r="Q44" s="40">
        <f t="shared" si="2"/>
        <v>2783.7249999999999</v>
      </c>
      <c r="R44" s="16">
        <f t="shared" si="9"/>
        <v>2931.1041666666665</v>
      </c>
      <c r="T44" s="6">
        <f t="shared" si="4"/>
        <v>1.5663629062890524E-2</v>
      </c>
      <c r="V44" s="23">
        <f>+claims!D44</f>
        <v>42</v>
      </c>
      <c r="W44" s="23">
        <f>+claims!E44</f>
        <v>38</v>
      </c>
      <c r="X44" s="23">
        <f>+claims!F44</f>
        <v>36</v>
      </c>
      <c r="Z44" s="6">
        <f t="shared" si="5"/>
        <v>1.2538436277875629E-2</v>
      </c>
      <c r="AA44" s="6">
        <f t="shared" si="6"/>
        <v>1.2912543006413797E-2</v>
      </c>
      <c r="AB44" s="6">
        <f t="shared" si="8"/>
        <v>1.2932311920178897E-2</v>
      </c>
      <c r="AD44" s="6">
        <f t="shared" si="7"/>
        <v>1.2860076341873319E-2</v>
      </c>
    </row>
    <row r="45" spans="1:30">
      <c r="A45" t="s">
        <v>561</v>
      </c>
      <c r="B45" t="s">
        <v>562</v>
      </c>
      <c r="C45" s="85">
        <v>6.4</v>
      </c>
      <c r="D45" s="85">
        <v>8</v>
      </c>
      <c r="E45" s="85">
        <v>8.5</v>
      </c>
      <c r="F45" s="85">
        <v>7</v>
      </c>
      <c r="G45" s="40">
        <f t="shared" si="0"/>
        <v>7.4749999999999996</v>
      </c>
      <c r="H45" s="85">
        <v>6.6</v>
      </c>
      <c r="I45" s="85">
        <v>6.6</v>
      </c>
      <c r="J45" s="85">
        <v>6.6</v>
      </c>
      <c r="K45" s="85">
        <v>6.6</v>
      </c>
      <c r="L45" s="40">
        <f t="shared" si="1"/>
        <v>6.6</v>
      </c>
      <c r="M45" s="85">
        <v>7</v>
      </c>
      <c r="N45" s="85">
        <v>6.6</v>
      </c>
      <c r="O45" s="85">
        <v>6.6</v>
      </c>
      <c r="P45" s="85">
        <v>7</v>
      </c>
      <c r="Q45" s="40">
        <f t="shared" si="2"/>
        <v>6.8</v>
      </c>
      <c r="R45" s="16">
        <f t="shared" si="9"/>
        <v>6.8458333333333323</v>
      </c>
      <c r="T45" s="6">
        <f t="shared" si="4"/>
        <v>3.6583685827054834E-5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85">
        <v>98.6</v>
      </c>
      <c r="D46" s="85">
        <v>103</v>
      </c>
      <c r="E46" s="85">
        <v>104</v>
      </c>
      <c r="F46" s="85">
        <v>102</v>
      </c>
      <c r="G46" s="40">
        <f t="shared" si="0"/>
        <v>101.9</v>
      </c>
      <c r="H46" s="85">
        <v>102</v>
      </c>
      <c r="I46" s="85">
        <v>101</v>
      </c>
      <c r="J46" s="85">
        <v>104</v>
      </c>
      <c r="K46" s="85">
        <v>100</v>
      </c>
      <c r="L46" s="40">
        <f t="shared" si="1"/>
        <v>101.75</v>
      </c>
      <c r="M46" s="85">
        <v>101</v>
      </c>
      <c r="N46" s="85">
        <v>97</v>
      </c>
      <c r="O46" s="85">
        <v>104</v>
      </c>
      <c r="P46" s="85">
        <v>97</v>
      </c>
      <c r="Q46" s="40">
        <f t="shared" si="2"/>
        <v>99.75</v>
      </c>
      <c r="R46" s="16">
        <f t="shared" si="9"/>
        <v>100.77499999999999</v>
      </c>
      <c r="T46" s="6">
        <f t="shared" si="4"/>
        <v>5.3853501242431422E-4</v>
      </c>
      <c r="V46" s="23">
        <f>+claims!D46</f>
        <v>1</v>
      </c>
      <c r="W46" s="23">
        <f>+claims!E46</f>
        <v>1</v>
      </c>
      <c r="X46" s="23">
        <f>+claims!F46</f>
        <v>3</v>
      </c>
      <c r="Z46" s="6">
        <f t="shared" si="5"/>
        <v>9.8135426889106956E-3</v>
      </c>
      <c r="AA46" s="6">
        <f t="shared" si="6"/>
        <v>9.8280098280098278E-3</v>
      </c>
      <c r="AB46" s="6">
        <f t="shared" si="8"/>
        <v>0.03</v>
      </c>
      <c r="AD46" s="6">
        <f t="shared" si="7"/>
        <v>1.9911593724155057E-2</v>
      </c>
    </row>
    <row r="47" spans="1:30">
      <c r="A47" t="s">
        <v>67</v>
      </c>
      <c r="B47" t="s">
        <v>68</v>
      </c>
      <c r="C47" s="85">
        <v>305.89999999999998</v>
      </c>
      <c r="D47" s="85">
        <v>304</v>
      </c>
      <c r="E47" s="85">
        <v>305.60000000000002</v>
      </c>
      <c r="F47" s="85">
        <v>303</v>
      </c>
      <c r="G47" s="40">
        <f t="shared" si="0"/>
        <v>304.625</v>
      </c>
      <c r="H47" s="85">
        <v>295.89999999999998</v>
      </c>
      <c r="I47" s="85">
        <v>297</v>
      </c>
      <c r="J47" s="85">
        <v>295</v>
      </c>
      <c r="K47" s="85">
        <v>292.5</v>
      </c>
      <c r="L47" s="40">
        <f t="shared" si="1"/>
        <v>295.10000000000002</v>
      </c>
      <c r="M47" s="85">
        <v>285</v>
      </c>
      <c r="N47" s="85">
        <v>286</v>
      </c>
      <c r="O47" s="85">
        <v>285.39999999999998</v>
      </c>
      <c r="P47" s="85">
        <v>278</v>
      </c>
      <c r="Q47" s="40">
        <f t="shared" si="2"/>
        <v>283.60000000000002</v>
      </c>
      <c r="R47" s="16">
        <f t="shared" si="9"/>
        <v>290.9375</v>
      </c>
      <c r="T47" s="6">
        <f t="shared" si="4"/>
        <v>1.5547509816640926E-3</v>
      </c>
      <c r="V47" s="23">
        <f>+claims!D47</f>
        <v>2</v>
      </c>
      <c r="W47" s="23">
        <f>+claims!E47</f>
        <v>1</v>
      </c>
      <c r="X47" s="23">
        <f>+claims!F47</f>
        <v>6</v>
      </c>
      <c r="Z47" s="6">
        <f t="shared" si="5"/>
        <v>6.5654493229380384E-3</v>
      </c>
      <c r="AA47" s="6">
        <f t="shared" si="6"/>
        <v>3.3886818027787187E-3</v>
      </c>
      <c r="AB47" s="6">
        <f t="shared" si="8"/>
        <v>2.1156558533145273E-2</v>
      </c>
      <c r="AD47" s="6">
        <f t="shared" si="7"/>
        <v>1.2802081421321882E-2</v>
      </c>
    </row>
    <row r="48" spans="1:30">
      <c r="A48" t="s">
        <v>69</v>
      </c>
      <c r="B48" t="s">
        <v>70</v>
      </c>
      <c r="C48" s="85">
        <v>12</v>
      </c>
      <c r="D48" s="85">
        <v>11.7</v>
      </c>
      <c r="E48" s="85">
        <v>10.3</v>
      </c>
      <c r="F48" s="85">
        <v>10.5</v>
      </c>
      <c r="G48" s="40">
        <f t="shared" si="0"/>
        <v>11.125</v>
      </c>
      <c r="H48" s="85">
        <v>12</v>
      </c>
      <c r="I48" s="85">
        <v>14</v>
      </c>
      <c r="J48" s="85">
        <v>13</v>
      </c>
      <c r="K48" s="85">
        <v>11.6</v>
      </c>
      <c r="L48" s="40">
        <f t="shared" si="1"/>
        <v>12.65</v>
      </c>
      <c r="M48" s="85">
        <v>13.8</v>
      </c>
      <c r="N48" s="85">
        <v>13.5</v>
      </c>
      <c r="O48" s="85">
        <v>12.7</v>
      </c>
      <c r="P48" s="85">
        <v>11.4</v>
      </c>
      <c r="Q48" s="40">
        <f t="shared" si="2"/>
        <v>12.85</v>
      </c>
      <c r="R48" s="16">
        <f t="shared" si="9"/>
        <v>12.495833333333332</v>
      </c>
      <c r="T48" s="6">
        <f t="shared" si="4"/>
        <v>6.677691649138006E-5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85">
        <v>10.6</v>
      </c>
      <c r="D49" s="85">
        <v>10.3</v>
      </c>
      <c r="E49" s="85">
        <v>10.5</v>
      </c>
      <c r="F49" s="85">
        <v>10.6</v>
      </c>
      <c r="G49" s="40">
        <f t="shared" si="0"/>
        <v>10.5</v>
      </c>
      <c r="H49" s="85">
        <v>9.9</v>
      </c>
      <c r="I49" s="85">
        <v>8.1</v>
      </c>
      <c r="J49" s="85">
        <v>6.9</v>
      </c>
      <c r="K49" s="85">
        <v>6.5</v>
      </c>
      <c r="L49" s="40">
        <f t="shared" si="1"/>
        <v>7.85</v>
      </c>
      <c r="M49" s="85">
        <v>8.4</v>
      </c>
      <c r="N49" s="85">
        <v>10.8</v>
      </c>
      <c r="O49" s="85">
        <v>11.8</v>
      </c>
      <c r="P49" s="85">
        <v>11.8</v>
      </c>
      <c r="Q49" s="40">
        <f t="shared" si="2"/>
        <v>10.700000000000001</v>
      </c>
      <c r="R49" s="16">
        <f t="shared" si="9"/>
        <v>9.7166666666666668</v>
      </c>
      <c r="T49" s="6">
        <f t="shared" si="4"/>
        <v>5.192523149646493E-5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85">
        <v>6.5</v>
      </c>
      <c r="D50" s="85">
        <v>7</v>
      </c>
      <c r="E50" s="85">
        <v>7</v>
      </c>
      <c r="F50" s="85">
        <v>7</v>
      </c>
      <c r="G50" s="40">
        <f t="shared" si="0"/>
        <v>6.875</v>
      </c>
      <c r="H50" s="85">
        <v>9</v>
      </c>
      <c r="I50" s="85">
        <v>9</v>
      </c>
      <c r="J50" s="85">
        <v>9</v>
      </c>
      <c r="K50" s="85">
        <v>10</v>
      </c>
      <c r="L50" s="40">
        <f t="shared" si="1"/>
        <v>9.25</v>
      </c>
      <c r="M50" s="85">
        <v>10</v>
      </c>
      <c r="N50" s="85">
        <v>10</v>
      </c>
      <c r="O50" s="85">
        <v>9</v>
      </c>
      <c r="P50" s="85">
        <v>10</v>
      </c>
      <c r="Q50" s="40">
        <f t="shared" si="2"/>
        <v>9.75</v>
      </c>
      <c r="R50" s="16">
        <f t="shared" si="9"/>
        <v>9.1041666666666661</v>
      </c>
      <c r="T50" s="6">
        <f t="shared" si="4"/>
        <v>4.8652071535066839E-5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85">
        <v>32</v>
      </c>
      <c r="D51" s="40">
        <v>31.9</v>
      </c>
      <c r="E51" s="85">
        <v>31.5</v>
      </c>
      <c r="F51" s="85">
        <v>32</v>
      </c>
      <c r="G51" s="40">
        <f t="shared" si="0"/>
        <v>31.85</v>
      </c>
      <c r="H51" s="85">
        <v>31.7</v>
      </c>
      <c r="I51" s="40">
        <v>28.8</v>
      </c>
      <c r="J51" s="85">
        <v>28.7</v>
      </c>
      <c r="K51" s="85">
        <v>30.7</v>
      </c>
      <c r="L51" s="40">
        <f t="shared" si="1"/>
        <v>29.975000000000001</v>
      </c>
      <c r="M51" s="85">
        <v>30</v>
      </c>
      <c r="N51" s="40">
        <v>29.7</v>
      </c>
      <c r="O51" s="85">
        <v>29.7</v>
      </c>
      <c r="P51" s="85">
        <v>29</v>
      </c>
      <c r="Q51" s="40">
        <f t="shared" si="2"/>
        <v>29.6</v>
      </c>
      <c r="R51" s="16">
        <f t="shared" si="9"/>
        <v>30.100000000000005</v>
      </c>
      <c r="T51" s="6">
        <f t="shared" si="4"/>
        <v>1.6085243238870615E-4</v>
      </c>
      <c r="V51" s="23">
        <f>+claims!D51</f>
        <v>0</v>
      </c>
      <c r="W51" s="23">
        <f>+claims!E51</f>
        <v>0</v>
      </c>
      <c r="X51" s="23">
        <f>+claims!F51</f>
        <v>1</v>
      </c>
      <c r="Z51" s="6">
        <f t="shared" si="5"/>
        <v>0</v>
      </c>
      <c r="AA51" s="6">
        <f t="shared" si="6"/>
        <v>0</v>
      </c>
      <c r="AB51" s="6">
        <f t="shared" si="8"/>
        <v>0.01</v>
      </c>
      <c r="AD51" s="6">
        <f t="shared" si="7"/>
        <v>5.0000000000000001E-3</v>
      </c>
    </row>
    <row r="52" spans="1:30">
      <c r="A52" t="s">
        <v>77</v>
      </c>
      <c r="B52" t="s">
        <v>78</v>
      </c>
      <c r="C52" s="85">
        <v>10.1</v>
      </c>
      <c r="D52" s="85">
        <v>10.1</v>
      </c>
      <c r="E52" s="85">
        <v>10.1</v>
      </c>
      <c r="F52" s="85">
        <v>10.1</v>
      </c>
      <c r="G52" s="40">
        <f t="shared" si="0"/>
        <v>10.1</v>
      </c>
      <c r="H52" s="85">
        <v>10.1</v>
      </c>
      <c r="I52" s="85">
        <v>10.1</v>
      </c>
      <c r="J52" s="85">
        <v>10.1</v>
      </c>
      <c r="K52" s="85">
        <v>10.1</v>
      </c>
      <c r="L52" s="40">
        <f t="shared" si="1"/>
        <v>10.1</v>
      </c>
      <c r="M52" s="85">
        <v>10.1</v>
      </c>
      <c r="N52" s="85">
        <v>10</v>
      </c>
      <c r="O52" s="85">
        <v>10.1</v>
      </c>
      <c r="P52" s="85">
        <v>10.3</v>
      </c>
      <c r="Q52" s="40">
        <f t="shared" si="2"/>
        <v>10.125</v>
      </c>
      <c r="R52" s="16">
        <f t="shared" ref="R52:R102" si="10">IF(G52&gt;0,(+G52+(L52*2)+(Q52*3))/6,IF(L52&gt;0,((L52*2)+(Q52*3))/5,Q52))</f>
        <v>10.112499999999999</v>
      </c>
      <c r="T52" s="6">
        <f t="shared" si="4"/>
        <v>5.4040538954511314E-5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85">
        <v>105.5</v>
      </c>
      <c r="D53" s="85">
        <v>107.9</v>
      </c>
      <c r="E53" s="85">
        <v>106.8</v>
      </c>
      <c r="F53" s="85">
        <v>105.6</v>
      </c>
      <c r="G53" s="40">
        <f t="shared" si="0"/>
        <v>106.44999999999999</v>
      </c>
      <c r="H53" s="85">
        <v>104.6</v>
      </c>
      <c r="I53" s="85">
        <v>105</v>
      </c>
      <c r="J53" s="85">
        <v>105.2</v>
      </c>
      <c r="K53" s="85">
        <v>106.1</v>
      </c>
      <c r="L53" s="40">
        <f t="shared" si="1"/>
        <v>105.22499999999999</v>
      </c>
      <c r="M53" s="85">
        <v>106</v>
      </c>
      <c r="N53" s="85">
        <v>106.4</v>
      </c>
      <c r="O53" s="85">
        <v>106</v>
      </c>
      <c r="P53" s="85">
        <v>107</v>
      </c>
      <c r="Q53" s="40">
        <f t="shared" si="2"/>
        <v>106.35</v>
      </c>
      <c r="R53" s="16">
        <f t="shared" si="10"/>
        <v>105.99166666666666</v>
      </c>
      <c r="T53" s="6">
        <f t="shared" si="4"/>
        <v>5.6641253808193607E-4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503</v>
      </c>
      <c r="C54" s="85">
        <v>298.7</v>
      </c>
      <c r="D54" s="85">
        <v>300.2</v>
      </c>
      <c r="E54" s="85">
        <v>300.60000000000002</v>
      </c>
      <c r="F54" s="85">
        <v>301.7</v>
      </c>
      <c r="G54" s="40">
        <f t="shared" si="0"/>
        <v>300.3</v>
      </c>
      <c r="H54" s="85">
        <v>293</v>
      </c>
      <c r="I54" s="85">
        <v>295.60000000000002</v>
      </c>
      <c r="J54" s="85">
        <v>297.8</v>
      </c>
      <c r="K54" s="85">
        <v>302.7</v>
      </c>
      <c r="L54" s="40">
        <f t="shared" si="1"/>
        <v>297.27500000000003</v>
      </c>
      <c r="M54" s="85">
        <v>306.39999999999998</v>
      </c>
      <c r="N54" s="85">
        <v>309.3</v>
      </c>
      <c r="O54" s="85">
        <v>305.2</v>
      </c>
      <c r="P54" s="85">
        <v>303.2</v>
      </c>
      <c r="Q54" s="40">
        <f t="shared" si="2"/>
        <v>306.02500000000003</v>
      </c>
      <c r="R54" s="16">
        <f t="shared" si="10"/>
        <v>302.1541666666667</v>
      </c>
      <c r="T54" s="6">
        <f t="shared" si="4"/>
        <v>1.6146921151068386E-3</v>
      </c>
      <c r="V54" s="23">
        <f>+claims!D54</f>
        <v>4</v>
      </c>
      <c r="W54" s="23">
        <f>+claims!E54</f>
        <v>4</v>
      </c>
      <c r="X54" s="23">
        <f>+claims!F54</f>
        <v>1</v>
      </c>
      <c r="Z54" s="6">
        <f t="shared" si="5"/>
        <v>1.332001332001332E-2</v>
      </c>
      <c r="AA54" s="6">
        <f t="shared" si="6"/>
        <v>1.3455554621142039E-2</v>
      </c>
      <c r="AB54" s="6">
        <f t="shared" si="8"/>
        <v>3.2677068866922634E-3</v>
      </c>
      <c r="AD54" s="6">
        <f t="shared" si="7"/>
        <v>8.339040537062364E-3</v>
      </c>
    </row>
    <row r="55" spans="1:30">
      <c r="A55" t="s">
        <v>82</v>
      </c>
      <c r="B55" t="s">
        <v>83</v>
      </c>
      <c r="C55" s="85">
        <v>5</v>
      </c>
      <c r="D55" s="85">
        <v>5</v>
      </c>
      <c r="E55" s="85">
        <v>5</v>
      </c>
      <c r="F55" s="85">
        <v>5</v>
      </c>
      <c r="G55" s="40">
        <f t="shared" si="0"/>
        <v>5</v>
      </c>
      <c r="H55" s="85">
        <v>6</v>
      </c>
      <c r="I55" s="85">
        <v>6</v>
      </c>
      <c r="J55" s="85">
        <v>6</v>
      </c>
      <c r="K55" s="85">
        <v>5</v>
      </c>
      <c r="L55" s="40">
        <f t="shared" si="1"/>
        <v>5.75</v>
      </c>
      <c r="M55" s="85">
        <v>6</v>
      </c>
      <c r="N55" s="85">
        <v>6</v>
      </c>
      <c r="O55" s="85">
        <v>6</v>
      </c>
      <c r="P55" s="85">
        <v>6</v>
      </c>
      <c r="Q55" s="40">
        <f t="shared" si="2"/>
        <v>6</v>
      </c>
      <c r="R55" s="16">
        <f t="shared" si="10"/>
        <v>5.75</v>
      </c>
      <c r="T55" s="6">
        <f t="shared" si="4"/>
        <v>3.0727624127410634E-5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1">IF(G55&gt;100,IF(V55&lt;1,0,+V55/G55),IF(V55&lt;1,0,+V55/100))</f>
        <v>0</v>
      </c>
      <c r="AA55" s="6">
        <f t="shared" ref="AA55:AA102" si="12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565</v>
      </c>
      <c r="C56" s="85">
        <v>616.1</v>
      </c>
      <c r="D56" s="85">
        <v>614.1</v>
      </c>
      <c r="E56" s="85">
        <v>616.9</v>
      </c>
      <c r="F56" s="85">
        <v>617.70000000000005</v>
      </c>
      <c r="G56" s="40">
        <f t="shared" si="0"/>
        <v>616.20000000000005</v>
      </c>
      <c r="H56" s="85">
        <v>557</v>
      </c>
      <c r="I56" s="85">
        <v>529</v>
      </c>
      <c r="J56" s="85">
        <v>525</v>
      </c>
      <c r="K56" s="85">
        <v>518</v>
      </c>
      <c r="L56" s="40">
        <f t="shared" si="1"/>
        <v>532.25</v>
      </c>
      <c r="M56" s="85">
        <v>525</v>
      </c>
      <c r="N56" s="85">
        <v>533.70000000000005</v>
      </c>
      <c r="O56" s="85">
        <v>517</v>
      </c>
      <c r="P56" s="85">
        <v>522.79999999999995</v>
      </c>
      <c r="Q56" s="40">
        <f t="shared" ref="Q56:Q105" si="13">AVERAGE(M56:P56)</f>
        <v>524.625</v>
      </c>
      <c r="R56" s="16">
        <f t="shared" si="10"/>
        <v>542.42916666666667</v>
      </c>
      <c r="T56" s="6">
        <f t="shared" si="4"/>
        <v>2.8987060085352893E-3</v>
      </c>
      <c r="V56" s="23">
        <f>+claims!D56</f>
        <v>30</v>
      </c>
      <c r="W56" s="23">
        <f>+claims!E56</f>
        <v>22</v>
      </c>
      <c r="X56" s="23">
        <f>+claims!F56</f>
        <v>77</v>
      </c>
      <c r="Z56" s="6">
        <f t="shared" si="11"/>
        <v>4.8685491723466402E-2</v>
      </c>
      <c r="AA56" s="6">
        <f t="shared" si="12"/>
        <v>4.133395960544857E-2</v>
      </c>
      <c r="AB56" s="6">
        <f t="shared" si="8"/>
        <v>0.14677150345484871</v>
      </c>
      <c r="AD56" s="6">
        <f t="shared" si="7"/>
        <v>9.527798688315163E-2</v>
      </c>
    </row>
    <row r="57" spans="1:30">
      <c r="A57" t="s">
        <v>85</v>
      </c>
      <c r="B57" t="s">
        <v>86</v>
      </c>
      <c r="C57" s="85">
        <v>355.7</v>
      </c>
      <c r="D57" s="85">
        <v>357.8</v>
      </c>
      <c r="E57" s="85">
        <v>363</v>
      </c>
      <c r="F57" s="85">
        <v>363.5</v>
      </c>
      <c r="G57" s="40">
        <f t="shared" si="0"/>
        <v>360</v>
      </c>
      <c r="H57" s="85">
        <v>360</v>
      </c>
      <c r="I57" s="85">
        <v>365.5</v>
      </c>
      <c r="J57" s="85">
        <v>374</v>
      </c>
      <c r="K57" s="85">
        <v>388.9</v>
      </c>
      <c r="L57" s="40">
        <f t="shared" si="1"/>
        <v>372.1</v>
      </c>
      <c r="M57" s="85">
        <v>384.1</v>
      </c>
      <c r="N57" s="85">
        <v>385</v>
      </c>
      <c r="O57" s="85">
        <v>394</v>
      </c>
      <c r="P57" s="85">
        <v>392</v>
      </c>
      <c r="Q57" s="40">
        <f t="shared" si="13"/>
        <v>388.77499999999998</v>
      </c>
      <c r="R57" s="16">
        <f t="shared" si="10"/>
        <v>378.42083333333329</v>
      </c>
      <c r="T57" s="6">
        <f t="shared" si="4"/>
        <v>2.0222561962866385E-3</v>
      </c>
      <c r="V57" s="23">
        <f>+claims!D57</f>
        <v>4</v>
      </c>
      <c r="W57" s="23">
        <f>+claims!E57</f>
        <v>5</v>
      </c>
      <c r="X57" s="23">
        <f>+claims!F57</f>
        <v>4</v>
      </c>
      <c r="Z57" s="6">
        <f t="shared" si="11"/>
        <v>1.1111111111111112E-2</v>
      </c>
      <c r="AA57" s="6">
        <f t="shared" si="12"/>
        <v>1.3437248051599031E-2</v>
      </c>
      <c r="AB57" s="6">
        <f t="shared" si="8"/>
        <v>1.0288727413028102E-2</v>
      </c>
      <c r="AD57" s="6">
        <f t="shared" si="7"/>
        <v>1.1475298242232248E-2</v>
      </c>
    </row>
    <row r="58" spans="1:30">
      <c r="A58" t="s">
        <v>87</v>
      </c>
      <c r="B58" t="s">
        <v>88</v>
      </c>
      <c r="C58" s="85">
        <v>8481.9</v>
      </c>
      <c r="D58" s="85">
        <v>8620.1</v>
      </c>
      <c r="E58" s="85">
        <v>8751.1</v>
      </c>
      <c r="F58" s="85">
        <v>8986.1</v>
      </c>
      <c r="G58" s="40">
        <f t="shared" si="0"/>
        <v>8709.7999999999993</v>
      </c>
      <c r="H58" s="90">
        <v>8976.9</v>
      </c>
      <c r="I58" s="90">
        <v>9035.4</v>
      </c>
      <c r="J58" s="90">
        <v>8986.7000000000007</v>
      </c>
      <c r="K58" s="90">
        <v>9077.4</v>
      </c>
      <c r="L58" s="40">
        <f t="shared" si="1"/>
        <v>9019.1</v>
      </c>
      <c r="M58" s="90">
        <v>8982.6</v>
      </c>
      <c r="N58" s="90">
        <v>9024.2000000000007</v>
      </c>
      <c r="O58" s="90">
        <v>9043.6</v>
      </c>
      <c r="P58" s="90">
        <v>9048.6</v>
      </c>
      <c r="Q58" s="40">
        <f t="shared" si="13"/>
        <v>9024.75</v>
      </c>
      <c r="R58" s="16">
        <f t="shared" si="10"/>
        <v>8970.375</v>
      </c>
      <c r="T58" s="6">
        <f t="shared" si="4"/>
        <v>4.7937097614247165E-2</v>
      </c>
      <c r="V58" s="23">
        <f>+claims!D58</f>
        <v>384</v>
      </c>
      <c r="W58" s="23">
        <f>+claims!E58</f>
        <v>403</v>
      </c>
      <c r="X58" s="23">
        <f>+claims!F58</f>
        <v>421</v>
      </c>
      <c r="Z58" s="6">
        <f t="shared" si="11"/>
        <v>4.4088268387333811E-2</v>
      </c>
      <c r="AA58" s="6">
        <f t="shared" si="12"/>
        <v>4.4682950627002692E-2</v>
      </c>
      <c r="AB58" s="6">
        <f t="shared" ref="AB58:AB108" si="14">IF(Q58&gt;100,IF(X58&lt;1,0,+X58/Q58),IF(X58&lt;1,0,+X58/100))</f>
        <v>4.6649491675669688E-2</v>
      </c>
      <c r="AD58" s="6">
        <f t="shared" si="7"/>
        <v>4.5567107444724718E-2</v>
      </c>
    </row>
    <row r="59" spans="1:30">
      <c r="A59" t="s">
        <v>89</v>
      </c>
      <c r="B59" s="36" t="s">
        <v>563</v>
      </c>
      <c r="C59" s="85">
        <v>37</v>
      </c>
      <c r="D59" s="85">
        <v>37</v>
      </c>
      <c r="E59" s="85">
        <v>36.4</v>
      </c>
      <c r="F59" s="85">
        <v>37</v>
      </c>
      <c r="G59" s="40">
        <f t="shared" si="0"/>
        <v>36.85</v>
      </c>
      <c r="H59" s="85">
        <v>45</v>
      </c>
      <c r="I59" s="85">
        <v>41.9</v>
      </c>
      <c r="J59" s="85">
        <v>43.2</v>
      </c>
      <c r="K59" s="85">
        <v>43.2</v>
      </c>
      <c r="L59" s="40">
        <f t="shared" si="1"/>
        <v>43.325000000000003</v>
      </c>
      <c r="M59" s="85">
        <v>45.7</v>
      </c>
      <c r="N59" s="85">
        <v>43.8</v>
      </c>
      <c r="O59" s="85">
        <v>43.7</v>
      </c>
      <c r="P59" s="85">
        <v>43.8</v>
      </c>
      <c r="Q59" s="40">
        <f t="shared" si="13"/>
        <v>44.25</v>
      </c>
      <c r="R59" s="16">
        <f t="shared" si="10"/>
        <v>42.708333333333336</v>
      </c>
      <c r="T59" s="6">
        <f t="shared" si="4"/>
        <v>2.2823054152605729E-4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1"/>
        <v>0</v>
      </c>
      <c r="AA59" s="6">
        <f t="shared" si="12"/>
        <v>0</v>
      </c>
      <c r="AB59" s="6">
        <f t="shared" si="14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85">
        <v>11.4</v>
      </c>
      <c r="D60" s="85">
        <v>11.8</v>
      </c>
      <c r="E60" s="85">
        <v>13.4</v>
      </c>
      <c r="F60" s="85">
        <v>13.4</v>
      </c>
      <c r="G60" s="40">
        <f t="shared" si="0"/>
        <v>12.5</v>
      </c>
      <c r="H60" s="85">
        <v>14.9</v>
      </c>
      <c r="I60" s="85">
        <v>14.9</v>
      </c>
      <c r="J60" s="85">
        <v>15.3</v>
      </c>
      <c r="K60" s="85">
        <v>13.4</v>
      </c>
      <c r="L60" s="40">
        <f t="shared" si="1"/>
        <v>14.625</v>
      </c>
      <c r="M60" s="85">
        <v>14.7</v>
      </c>
      <c r="N60" s="85">
        <v>15.4</v>
      </c>
      <c r="O60" s="85">
        <v>14.9</v>
      </c>
      <c r="P60" s="85">
        <v>14.7</v>
      </c>
      <c r="Q60" s="40">
        <f t="shared" si="13"/>
        <v>14.925000000000001</v>
      </c>
      <c r="R60" s="16">
        <f t="shared" si="10"/>
        <v>14.420833333333334</v>
      </c>
      <c r="T60" s="6">
        <f t="shared" si="4"/>
        <v>7.7063990655774079E-5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1"/>
        <v>0</v>
      </c>
      <c r="AA60" s="6">
        <f t="shared" si="12"/>
        <v>0</v>
      </c>
      <c r="AB60" s="6">
        <f t="shared" si="14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85">
        <v>29.9</v>
      </c>
      <c r="D61" s="85">
        <v>29.5</v>
      </c>
      <c r="E61" s="85">
        <v>27.3</v>
      </c>
      <c r="F61" s="85">
        <v>26.8</v>
      </c>
      <c r="G61" s="40">
        <f t="shared" si="0"/>
        <v>28.375</v>
      </c>
      <c r="H61" s="85">
        <v>28.9</v>
      </c>
      <c r="I61" s="85">
        <v>27.2</v>
      </c>
      <c r="J61" s="85">
        <v>27.6</v>
      </c>
      <c r="K61" s="85">
        <v>26.9</v>
      </c>
      <c r="L61" s="40">
        <f t="shared" si="1"/>
        <v>27.65</v>
      </c>
      <c r="M61" s="85">
        <v>25.8</v>
      </c>
      <c r="N61" s="85">
        <v>28.9</v>
      </c>
      <c r="O61" s="85">
        <v>30</v>
      </c>
      <c r="P61" s="85">
        <v>30.2</v>
      </c>
      <c r="Q61" s="40">
        <f t="shared" si="13"/>
        <v>28.725000000000001</v>
      </c>
      <c r="R61" s="16">
        <f t="shared" si="10"/>
        <v>28.308333333333337</v>
      </c>
      <c r="T61" s="6">
        <f t="shared" si="4"/>
        <v>1.5127788284175934E-4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1"/>
        <v>0</v>
      </c>
      <c r="AA61" s="6">
        <f t="shared" si="12"/>
        <v>0</v>
      </c>
      <c r="AB61" s="6">
        <f t="shared" si="14"/>
        <v>0</v>
      </c>
      <c r="AD61" s="6">
        <f t="shared" si="7"/>
        <v>0</v>
      </c>
    </row>
    <row r="62" spans="1:30">
      <c r="A62" t="s">
        <v>495</v>
      </c>
      <c r="B62" t="s">
        <v>496</v>
      </c>
      <c r="C62" s="85">
        <v>156.30000000000001</v>
      </c>
      <c r="D62" s="85">
        <v>159.9</v>
      </c>
      <c r="E62" s="85">
        <v>155.4</v>
      </c>
      <c r="F62" s="85">
        <v>156.30000000000001</v>
      </c>
      <c r="G62" s="40">
        <f t="shared" si="0"/>
        <v>156.97500000000002</v>
      </c>
      <c r="H62" s="85">
        <v>166.7</v>
      </c>
      <c r="I62" s="85">
        <v>168</v>
      </c>
      <c r="J62" s="85">
        <v>166.7</v>
      </c>
      <c r="K62" s="85">
        <v>163</v>
      </c>
      <c r="L62" s="40">
        <f t="shared" si="1"/>
        <v>166.1</v>
      </c>
      <c r="M62" s="85">
        <v>166.3</v>
      </c>
      <c r="N62" s="85">
        <v>164.9</v>
      </c>
      <c r="O62" s="85">
        <v>155.69999999999999</v>
      </c>
      <c r="P62" s="85">
        <v>161.69999999999999</v>
      </c>
      <c r="Q62" s="40">
        <f t="shared" si="13"/>
        <v>162.15</v>
      </c>
      <c r="R62" s="16">
        <f t="shared" si="10"/>
        <v>162.60416666666666</v>
      </c>
      <c r="T62" s="6">
        <f t="shared" si="4"/>
        <v>8.6894603737115944E-4</v>
      </c>
      <c r="V62" s="23">
        <f>+claims!D62</f>
        <v>2</v>
      </c>
      <c r="W62" s="23">
        <f>+claims!E62</f>
        <v>3</v>
      </c>
      <c r="X62" s="23">
        <f>+claims!F62</f>
        <v>2</v>
      </c>
      <c r="Z62" s="6">
        <f>IF(G62&gt;100,IF(V62&lt;1,0,+V62/G62),IF(V62&lt;1,0,+V62/100))</f>
        <v>1.2740882306099696E-2</v>
      </c>
      <c r="AA62" s="6">
        <f>IF(L62&gt;100,IF(W62&lt;1,0,+W62/L62),IF(W62&lt;1,0,+W62/100))</f>
        <v>1.8061408789885613E-2</v>
      </c>
      <c r="AB62" s="6">
        <f>IF(Q62&gt;100,IF(X62&lt;1,0,+X62/Q62),IF(X62&lt;1,0,+X62/100))</f>
        <v>1.2334258402713537E-2</v>
      </c>
      <c r="AD62" s="6">
        <f t="shared" si="7"/>
        <v>1.4311079182335255E-2</v>
      </c>
    </row>
    <row r="63" spans="1:30">
      <c r="A63" t="s">
        <v>94</v>
      </c>
      <c r="B63" t="s">
        <v>497</v>
      </c>
      <c r="C63" s="85">
        <v>59.3</v>
      </c>
      <c r="D63" s="85">
        <v>58.9</v>
      </c>
      <c r="E63" s="85">
        <v>60</v>
      </c>
      <c r="F63" s="85">
        <v>62.4</v>
      </c>
      <c r="G63" s="40">
        <f t="shared" si="0"/>
        <v>60.15</v>
      </c>
      <c r="H63" s="85">
        <v>60.6</v>
      </c>
      <c r="I63" s="85">
        <v>61</v>
      </c>
      <c r="J63" s="85">
        <v>59.2</v>
      </c>
      <c r="K63" s="85">
        <v>57.6</v>
      </c>
      <c r="L63" s="40">
        <f t="shared" si="1"/>
        <v>59.6</v>
      </c>
      <c r="M63" s="85">
        <v>54.4</v>
      </c>
      <c r="N63" s="85">
        <v>55</v>
      </c>
      <c r="O63" s="85">
        <v>55.6</v>
      </c>
      <c r="P63" s="85">
        <v>54.2</v>
      </c>
      <c r="Q63" s="40">
        <f t="shared" si="13"/>
        <v>54.8</v>
      </c>
      <c r="R63" s="16">
        <f t="shared" si="10"/>
        <v>57.291666666666664</v>
      </c>
      <c r="T63" s="6">
        <f t="shared" si="4"/>
        <v>3.0616292155934513E-4</v>
      </c>
      <c r="V63" s="23">
        <f>+claims!D63</f>
        <v>2</v>
      </c>
      <c r="W63" s="23">
        <f>+claims!E63</f>
        <v>0</v>
      </c>
      <c r="X63" s="23">
        <f>+claims!F63</f>
        <v>0</v>
      </c>
      <c r="Z63" s="6">
        <f t="shared" si="11"/>
        <v>0.02</v>
      </c>
      <c r="AA63" s="6">
        <f t="shared" si="12"/>
        <v>0</v>
      </c>
      <c r="AB63" s="6">
        <f t="shared" si="14"/>
        <v>0</v>
      </c>
      <c r="AD63" s="6">
        <f t="shared" si="7"/>
        <v>3.3333333333333335E-3</v>
      </c>
    </row>
    <row r="64" spans="1:30">
      <c r="A64" t="s">
        <v>95</v>
      </c>
      <c r="B64" t="s">
        <v>96</v>
      </c>
      <c r="C64" s="85">
        <v>181.3</v>
      </c>
      <c r="D64" s="85">
        <v>182.5</v>
      </c>
      <c r="E64" s="85">
        <v>181.9</v>
      </c>
      <c r="F64" s="85">
        <v>186.4</v>
      </c>
      <c r="G64" s="40">
        <f t="shared" si="0"/>
        <v>183.02500000000001</v>
      </c>
      <c r="H64" s="85">
        <v>181.5</v>
      </c>
      <c r="I64" s="85">
        <v>181</v>
      </c>
      <c r="J64" s="85">
        <v>182.6</v>
      </c>
      <c r="K64" s="85">
        <v>185.8</v>
      </c>
      <c r="L64" s="40">
        <f t="shared" si="1"/>
        <v>182.72500000000002</v>
      </c>
      <c r="M64" s="85">
        <v>186.6</v>
      </c>
      <c r="N64" s="85">
        <v>188.8</v>
      </c>
      <c r="O64" s="85">
        <v>185.7</v>
      </c>
      <c r="P64" s="85">
        <v>184.5</v>
      </c>
      <c r="Q64" s="40">
        <f t="shared" si="13"/>
        <v>186.39999999999998</v>
      </c>
      <c r="R64" s="16">
        <f t="shared" si="10"/>
        <v>184.61249999999998</v>
      </c>
      <c r="T64" s="6">
        <f t="shared" si="4"/>
        <v>9.8655713203853841E-4</v>
      </c>
      <c r="V64" s="23">
        <f>+claims!D64</f>
        <v>0</v>
      </c>
      <c r="W64" s="23">
        <f>+claims!E64</f>
        <v>1</v>
      </c>
      <c r="X64" s="23">
        <f>+claims!F64</f>
        <v>0</v>
      </c>
      <c r="Z64" s="6">
        <f t="shared" si="11"/>
        <v>0</v>
      </c>
      <c r="AA64" s="6">
        <f t="shared" si="12"/>
        <v>5.4727048843891089E-3</v>
      </c>
      <c r="AB64" s="6">
        <f t="shared" si="14"/>
        <v>0</v>
      </c>
      <c r="AD64" s="6">
        <f t="shared" si="7"/>
        <v>1.8242349614630362E-3</v>
      </c>
    </row>
    <row r="65" spans="1:30">
      <c r="A65" t="s">
        <v>97</v>
      </c>
      <c r="B65" t="s">
        <v>98</v>
      </c>
      <c r="C65" s="85">
        <v>357.4</v>
      </c>
      <c r="D65" s="85">
        <v>354.8</v>
      </c>
      <c r="E65" s="85">
        <v>359.6</v>
      </c>
      <c r="F65" s="85">
        <v>357.7</v>
      </c>
      <c r="G65" s="40">
        <f t="shared" si="0"/>
        <v>357.37500000000006</v>
      </c>
      <c r="H65" s="85">
        <v>358.6</v>
      </c>
      <c r="I65" s="85">
        <v>358.2</v>
      </c>
      <c r="J65" s="85">
        <v>354.1</v>
      </c>
      <c r="K65" s="85">
        <v>359.9</v>
      </c>
      <c r="L65" s="40">
        <f t="shared" si="1"/>
        <v>357.70000000000005</v>
      </c>
      <c r="M65" s="85">
        <v>364</v>
      </c>
      <c r="N65" s="85">
        <v>366.8</v>
      </c>
      <c r="O65" s="85">
        <v>370.9</v>
      </c>
      <c r="P65" s="85">
        <v>381.2</v>
      </c>
      <c r="Q65" s="40">
        <f t="shared" si="13"/>
        <v>370.72499999999997</v>
      </c>
      <c r="R65" s="16">
        <f t="shared" si="10"/>
        <v>364.1583333333333</v>
      </c>
      <c r="T65" s="6">
        <f t="shared" si="4"/>
        <v>1.946038328614083E-3</v>
      </c>
      <c r="V65" s="23">
        <f>+claims!D65</f>
        <v>4</v>
      </c>
      <c r="W65" s="23">
        <f>+claims!E65</f>
        <v>5</v>
      </c>
      <c r="X65" s="23">
        <f>+claims!F65</f>
        <v>0</v>
      </c>
      <c r="Z65" s="6">
        <f t="shared" si="11"/>
        <v>1.1192724728926197E-2</v>
      </c>
      <c r="AA65" s="6">
        <f t="shared" si="12"/>
        <v>1.3978194017332959E-2</v>
      </c>
      <c r="AB65" s="6">
        <f t="shared" si="14"/>
        <v>0</v>
      </c>
      <c r="AD65" s="6">
        <f t="shared" si="7"/>
        <v>6.5248521272653522E-3</v>
      </c>
    </row>
    <row r="66" spans="1:30">
      <c r="A66" t="s">
        <v>99</v>
      </c>
      <c r="B66" t="s">
        <v>100</v>
      </c>
      <c r="C66" s="85">
        <v>1393.8</v>
      </c>
      <c r="D66" s="85">
        <v>1396.6</v>
      </c>
      <c r="E66" s="85">
        <v>1386.8999999999999</v>
      </c>
      <c r="F66" s="85">
        <v>1421.6000000000001</v>
      </c>
      <c r="G66" s="40">
        <f t="shared" si="0"/>
        <v>1399.7249999999999</v>
      </c>
      <c r="H66" s="90">
        <v>1377.3</v>
      </c>
      <c r="I66" s="90">
        <v>1376.5</v>
      </c>
      <c r="J66" s="90">
        <v>1373.2</v>
      </c>
      <c r="K66" s="90">
        <v>1384.6</v>
      </c>
      <c r="L66" s="40">
        <f t="shared" si="1"/>
        <v>1377.9</v>
      </c>
      <c r="M66" s="90">
        <v>1373.3000000000002</v>
      </c>
      <c r="N66" s="90">
        <v>1371.3000000000002</v>
      </c>
      <c r="O66" s="90">
        <v>1372.3999999999999</v>
      </c>
      <c r="P66" s="90">
        <v>1351.2</v>
      </c>
      <c r="Q66" s="40">
        <f t="shared" si="13"/>
        <v>1367.05</v>
      </c>
      <c r="R66" s="16">
        <f t="shared" si="10"/>
        <v>1376.1125</v>
      </c>
      <c r="T66" s="6">
        <f t="shared" si="4"/>
        <v>7.3538552447011078E-3</v>
      </c>
      <c r="V66" s="23">
        <f>+claims!D66</f>
        <v>18</v>
      </c>
      <c r="W66" s="23">
        <f>+claims!E66</f>
        <v>11</v>
      </c>
      <c r="X66" s="23">
        <f>+claims!F66</f>
        <v>9</v>
      </c>
      <c r="Z66" s="6">
        <f t="shared" si="11"/>
        <v>1.2859668863526765E-2</v>
      </c>
      <c r="AA66" s="6">
        <f t="shared" si="12"/>
        <v>7.983162783946585E-3</v>
      </c>
      <c r="AB66" s="6">
        <f t="shared" si="14"/>
        <v>6.5835192567938261E-3</v>
      </c>
      <c r="AD66" s="6">
        <f t="shared" si="7"/>
        <v>8.0960920336335691E-3</v>
      </c>
    </row>
    <row r="67" spans="1:30">
      <c r="A67" t="s">
        <v>101</v>
      </c>
      <c r="B67" t="s">
        <v>539</v>
      </c>
      <c r="C67" s="85">
        <v>693.2</v>
      </c>
      <c r="D67" s="85">
        <v>691</v>
      </c>
      <c r="E67" s="85">
        <v>711.2</v>
      </c>
      <c r="F67" s="85">
        <v>720.2</v>
      </c>
      <c r="G67" s="40">
        <f t="shared" si="0"/>
        <v>703.90000000000009</v>
      </c>
      <c r="H67" s="85">
        <v>715.3</v>
      </c>
      <c r="I67" s="85">
        <v>723.9</v>
      </c>
      <c r="J67" s="85">
        <v>737.4</v>
      </c>
      <c r="K67" s="85">
        <v>752.1</v>
      </c>
      <c r="L67" s="40">
        <f t="shared" si="1"/>
        <v>732.17499999999995</v>
      </c>
      <c r="M67" s="85">
        <v>743.8</v>
      </c>
      <c r="N67" s="85">
        <v>759.1</v>
      </c>
      <c r="O67" s="85">
        <v>752</v>
      </c>
      <c r="P67" s="85">
        <v>742</v>
      </c>
      <c r="Q67" s="40">
        <f t="shared" si="13"/>
        <v>749.22500000000002</v>
      </c>
      <c r="R67" s="16">
        <f t="shared" si="10"/>
        <v>735.98750000000007</v>
      </c>
      <c r="T67" s="6">
        <f t="shared" si="4"/>
        <v>3.9330690891256764E-3</v>
      </c>
      <c r="V67" s="23">
        <f>+claims!D67</f>
        <v>5</v>
      </c>
      <c r="W67" s="23">
        <f>+claims!E67</f>
        <v>6</v>
      </c>
      <c r="X67" s="23">
        <f>+claims!F67</f>
        <v>5</v>
      </c>
      <c r="Z67" s="6">
        <f t="shared" si="11"/>
        <v>7.1032817161528613E-3</v>
      </c>
      <c r="AA67" s="6">
        <f t="shared" si="12"/>
        <v>8.1947621811725348E-3</v>
      </c>
      <c r="AB67" s="6">
        <f t="shared" si="14"/>
        <v>6.6735626814374855E-3</v>
      </c>
      <c r="AD67" s="6">
        <f t="shared" si="7"/>
        <v>7.2522490204683975E-3</v>
      </c>
    </row>
    <row r="68" spans="1:30">
      <c r="A68" t="s">
        <v>102</v>
      </c>
      <c r="B68" t="s">
        <v>103</v>
      </c>
      <c r="C68" s="85">
        <v>24.7</v>
      </c>
      <c r="D68" s="85">
        <v>26</v>
      </c>
      <c r="E68" s="85">
        <v>27</v>
      </c>
      <c r="F68" s="85">
        <v>27</v>
      </c>
      <c r="G68" s="40">
        <f t="shared" si="0"/>
        <v>26.175000000000001</v>
      </c>
      <c r="H68" s="85">
        <v>28</v>
      </c>
      <c r="I68" s="85">
        <v>28</v>
      </c>
      <c r="J68" s="85">
        <v>28</v>
      </c>
      <c r="K68" s="85">
        <v>29</v>
      </c>
      <c r="L68" s="40">
        <f t="shared" si="1"/>
        <v>28.25</v>
      </c>
      <c r="M68" s="85">
        <v>28.3</v>
      </c>
      <c r="N68" s="85">
        <v>29</v>
      </c>
      <c r="O68" s="85">
        <v>29</v>
      </c>
      <c r="P68" s="85">
        <v>29.3</v>
      </c>
      <c r="Q68" s="40">
        <f t="shared" si="13"/>
        <v>28.9</v>
      </c>
      <c r="R68" s="16">
        <f t="shared" si="10"/>
        <v>28.229166666666668</v>
      </c>
      <c r="T68" s="6">
        <f t="shared" si="4"/>
        <v>1.5085482135015005E-4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1"/>
        <v>0</v>
      </c>
      <c r="AA68" s="6">
        <f t="shared" si="12"/>
        <v>0</v>
      </c>
      <c r="AB68" s="6">
        <f t="shared" si="14"/>
        <v>0</v>
      </c>
      <c r="AD68" s="6">
        <f t="shared" ref="AD68:AD131" si="15">(+Z68+(AA68*2)+(AB68*3))/6</f>
        <v>0</v>
      </c>
    </row>
    <row r="69" spans="1:30">
      <c r="A69" t="s">
        <v>104</v>
      </c>
      <c r="B69" t="s">
        <v>105</v>
      </c>
      <c r="C69" s="85">
        <v>41.5</v>
      </c>
      <c r="D69" s="85">
        <v>41.9</v>
      </c>
      <c r="E69" s="85">
        <v>41.4</v>
      </c>
      <c r="F69" s="85">
        <v>40.799999999999997</v>
      </c>
      <c r="G69" s="40">
        <f t="shared" ref="G69:G91" si="16">AVERAGE(C69:F69)</f>
        <v>41.400000000000006</v>
      </c>
      <c r="H69" s="85">
        <v>41.4</v>
      </c>
      <c r="I69" s="85">
        <v>41.6</v>
      </c>
      <c r="J69" s="85">
        <v>42.4</v>
      </c>
      <c r="K69" s="85">
        <v>41.8</v>
      </c>
      <c r="L69" s="40">
        <f t="shared" ref="L69:L80" si="17">AVERAGE(H69:K69)</f>
        <v>41.8</v>
      </c>
      <c r="M69" s="85">
        <v>41.1</v>
      </c>
      <c r="N69" s="85">
        <v>41.5</v>
      </c>
      <c r="O69" s="85">
        <v>42</v>
      </c>
      <c r="P69" s="85">
        <v>41.2</v>
      </c>
      <c r="Q69" s="40">
        <f t="shared" si="13"/>
        <v>41.45</v>
      </c>
      <c r="R69" s="16">
        <f t="shared" si="10"/>
        <v>41.558333333333337</v>
      </c>
      <c r="T69" s="6">
        <f t="shared" ref="T69:T132" si="18">+R69/$R$267</f>
        <v>2.2208501670057515E-4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1"/>
        <v>0</v>
      </c>
      <c r="AA69" s="6">
        <f t="shared" si="12"/>
        <v>0</v>
      </c>
      <c r="AB69" s="6">
        <f t="shared" si="14"/>
        <v>0</v>
      </c>
      <c r="AD69" s="6">
        <f t="shared" si="15"/>
        <v>0</v>
      </c>
    </row>
    <row r="70" spans="1:30">
      <c r="A70" t="s">
        <v>106</v>
      </c>
      <c r="B70" t="s">
        <v>107</v>
      </c>
      <c r="C70" s="85">
        <v>567.1</v>
      </c>
      <c r="D70" s="85">
        <v>566.79999999999995</v>
      </c>
      <c r="E70" s="85">
        <v>568.20000000000005</v>
      </c>
      <c r="F70" s="85">
        <v>578.70000000000005</v>
      </c>
      <c r="G70" s="40">
        <f t="shared" si="16"/>
        <v>570.20000000000005</v>
      </c>
      <c r="H70" s="85">
        <v>576.5</v>
      </c>
      <c r="I70" s="85">
        <v>583</v>
      </c>
      <c r="J70" s="85">
        <v>591</v>
      </c>
      <c r="K70" s="85">
        <v>597.9</v>
      </c>
      <c r="L70" s="40">
        <f t="shared" si="17"/>
        <v>587.1</v>
      </c>
      <c r="M70" s="85">
        <v>597.4</v>
      </c>
      <c r="N70" s="85">
        <v>604.29999999999995</v>
      </c>
      <c r="O70" s="85">
        <v>611.29999999999995</v>
      </c>
      <c r="P70" s="85">
        <v>606</v>
      </c>
      <c r="Q70" s="40">
        <f t="shared" si="13"/>
        <v>604.75</v>
      </c>
      <c r="R70" s="16">
        <f t="shared" si="10"/>
        <v>593.10833333333335</v>
      </c>
      <c r="T70" s="6">
        <f t="shared" si="18"/>
        <v>3.169532162348112E-3</v>
      </c>
      <c r="V70" s="23">
        <f>+claims!D70</f>
        <v>18</v>
      </c>
      <c r="W70" s="23">
        <f>+claims!E70</f>
        <v>14</v>
      </c>
      <c r="X70" s="23">
        <f>+claims!F70</f>
        <v>13</v>
      </c>
      <c r="Z70" s="6">
        <f t="shared" si="11"/>
        <v>3.1567870922483338E-2</v>
      </c>
      <c r="AA70" s="6">
        <f t="shared" si="12"/>
        <v>2.3846022824050416E-2</v>
      </c>
      <c r="AB70" s="6">
        <f t="shared" si="14"/>
        <v>2.1496486151302192E-2</v>
      </c>
      <c r="AD70" s="6">
        <f t="shared" si="15"/>
        <v>2.3958229170748458E-2</v>
      </c>
    </row>
    <row r="71" spans="1:30">
      <c r="A71" t="s">
        <v>108</v>
      </c>
      <c r="B71" t="s">
        <v>109</v>
      </c>
      <c r="C71" s="85">
        <v>21.3</v>
      </c>
      <c r="D71" s="85">
        <v>21</v>
      </c>
      <c r="E71" s="85">
        <v>20</v>
      </c>
      <c r="F71" s="85">
        <v>20</v>
      </c>
      <c r="G71" s="40">
        <f t="shared" si="16"/>
        <v>20.574999999999999</v>
      </c>
      <c r="H71" s="85">
        <v>18</v>
      </c>
      <c r="I71" s="85">
        <v>18</v>
      </c>
      <c r="J71" s="85">
        <v>19</v>
      </c>
      <c r="K71" s="85">
        <v>19</v>
      </c>
      <c r="L71" s="40">
        <f t="shared" si="17"/>
        <v>18.5</v>
      </c>
      <c r="M71" s="85">
        <v>19</v>
      </c>
      <c r="N71" s="85">
        <v>17</v>
      </c>
      <c r="O71" s="85">
        <v>19</v>
      </c>
      <c r="P71" s="85">
        <v>19</v>
      </c>
      <c r="Q71" s="40">
        <f t="shared" si="13"/>
        <v>18.5</v>
      </c>
      <c r="R71" s="16">
        <f t="shared" si="10"/>
        <v>18.845833333333335</v>
      </c>
      <c r="T71" s="6">
        <f t="shared" si="18"/>
        <v>1.0071090139730313E-4</v>
      </c>
      <c r="V71" s="23">
        <f>+claims!D71</f>
        <v>0</v>
      </c>
      <c r="W71" s="23">
        <f>+claims!E71</f>
        <v>0</v>
      </c>
      <c r="X71" s="23">
        <f>+claims!F71</f>
        <v>1</v>
      </c>
      <c r="Z71" s="6">
        <f t="shared" si="11"/>
        <v>0</v>
      </c>
      <c r="AA71" s="6">
        <f t="shared" si="12"/>
        <v>0</v>
      </c>
      <c r="AB71" s="6">
        <f t="shared" si="14"/>
        <v>0.01</v>
      </c>
      <c r="AD71" s="6">
        <f t="shared" si="15"/>
        <v>5.0000000000000001E-3</v>
      </c>
    </row>
    <row r="72" spans="1:30">
      <c r="A72" t="s">
        <v>110</v>
      </c>
      <c r="B72" t="s">
        <v>111</v>
      </c>
      <c r="C72" s="85">
        <v>29.6</v>
      </c>
      <c r="D72" s="85">
        <v>30</v>
      </c>
      <c r="E72" s="85">
        <v>30</v>
      </c>
      <c r="F72" s="85">
        <v>30</v>
      </c>
      <c r="G72" s="40">
        <f t="shared" si="16"/>
        <v>29.9</v>
      </c>
      <c r="H72" s="85">
        <v>29</v>
      </c>
      <c r="I72" s="85">
        <v>30</v>
      </c>
      <c r="J72" s="85">
        <v>31</v>
      </c>
      <c r="K72" s="85">
        <v>31</v>
      </c>
      <c r="L72" s="40">
        <f t="shared" si="17"/>
        <v>30.25</v>
      </c>
      <c r="M72" s="85">
        <v>31</v>
      </c>
      <c r="N72" s="85">
        <v>31</v>
      </c>
      <c r="O72" s="85">
        <v>32</v>
      </c>
      <c r="P72" s="85">
        <v>32</v>
      </c>
      <c r="Q72" s="40">
        <f t="shared" si="13"/>
        <v>31.5</v>
      </c>
      <c r="R72" s="16">
        <f t="shared" si="10"/>
        <v>30.816666666666666</v>
      </c>
      <c r="T72" s="6">
        <f t="shared" si="18"/>
        <v>1.6468225220748483E-4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1"/>
        <v>0</v>
      </c>
      <c r="AA72" s="6">
        <f t="shared" si="12"/>
        <v>0</v>
      </c>
      <c r="AB72" s="6">
        <f t="shared" si="14"/>
        <v>0</v>
      </c>
      <c r="AD72" s="6">
        <f t="shared" si="15"/>
        <v>0</v>
      </c>
    </row>
    <row r="73" spans="1:30">
      <c r="A73" t="s">
        <v>112</v>
      </c>
      <c r="B73" t="s">
        <v>113</v>
      </c>
      <c r="C73" s="85">
        <v>5</v>
      </c>
      <c r="D73" s="85">
        <v>5</v>
      </c>
      <c r="E73" s="85">
        <v>4</v>
      </c>
      <c r="F73" s="85">
        <v>4</v>
      </c>
      <c r="G73" s="40">
        <f t="shared" si="16"/>
        <v>4.5</v>
      </c>
      <c r="H73" s="85">
        <v>4</v>
      </c>
      <c r="I73" s="85">
        <v>4.3</v>
      </c>
      <c r="J73" s="85">
        <v>5</v>
      </c>
      <c r="K73" s="85">
        <v>5</v>
      </c>
      <c r="L73" s="40">
        <f t="shared" si="17"/>
        <v>4.5750000000000002</v>
      </c>
      <c r="M73" s="85">
        <v>5</v>
      </c>
      <c r="N73" s="85">
        <v>5</v>
      </c>
      <c r="O73" s="85">
        <v>5</v>
      </c>
      <c r="P73" s="85">
        <v>5</v>
      </c>
      <c r="Q73" s="40">
        <f t="shared" si="13"/>
        <v>5</v>
      </c>
      <c r="R73" s="16">
        <f t="shared" si="10"/>
        <v>4.7749999999999995</v>
      </c>
      <c r="T73" s="6">
        <f t="shared" si="18"/>
        <v>2.5517287862327962E-5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1"/>
        <v>0</v>
      </c>
      <c r="AA73" s="6">
        <f t="shared" si="12"/>
        <v>0</v>
      </c>
      <c r="AB73" s="6">
        <f t="shared" si="14"/>
        <v>0</v>
      </c>
      <c r="AD73" s="6">
        <f t="shared" si="15"/>
        <v>0</v>
      </c>
    </row>
    <row r="74" spans="1:30">
      <c r="A74" t="s">
        <v>114</v>
      </c>
      <c r="B74" t="s">
        <v>115</v>
      </c>
      <c r="C74" s="85">
        <v>71.7</v>
      </c>
      <c r="D74" s="85">
        <v>76.5</v>
      </c>
      <c r="E74" s="85">
        <v>72.099999999999994</v>
      </c>
      <c r="F74" s="85">
        <v>74.400000000000006</v>
      </c>
      <c r="G74" s="40">
        <f t="shared" si="16"/>
        <v>73.674999999999997</v>
      </c>
      <c r="H74" s="85">
        <v>74.599999999999994</v>
      </c>
      <c r="I74" s="85">
        <v>76.900000000000006</v>
      </c>
      <c r="J74" s="85">
        <v>86.1</v>
      </c>
      <c r="K74" s="85">
        <v>86.2</v>
      </c>
      <c r="L74" s="40">
        <f t="shared" si="17"/>
        <v>80.95</v>
      </c>
      <c r="M74" s="85">
        <v>82.8</v>
      </c>
      <c r="N74" s="85">
        <v>88.9</v>
      </c>
      <c r="O74" s="85">
        <v>86.9</v>
      </c>
      <c r="P74" s="85">
        <v>87.1</v>
      </c>
      <c r="Q74" s="40">
        <f t="shared" si="13"/>
        <v>86.425000000000011</v>
      </c>
      <c r="R74" s="16">
        <f t="shared" si="10"/>
        <v>82.475000000000009</v>
      </c>
      <c r="T74" s="6">
        <f t="shared" si="18"/>
        <v>4.4074100867968569E-4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1"/>
        <v>0</v>
      </c>
      <c r="AA74" s="6">
        <f t="shared" si="12"/>
        <v>0</v>
      </c>
      <c r="AB74" s="6">
        <f t="shared" si="14"/>
        <v>0</v>
      </c>
      <c r="AD74" s="6">
        <f t="shared" si="15"/>
        <v>0</v>
      </c>
    </row>
    <row r="75" spans="1:30">
      <c r="A75" t="s">
        <v>116</v>
      </c>
      <c r="B75" t="s">
        <v>117</v>
      </c>
      <c r="C75" s="85">
        <v>23.4</v>
      </c>
      <c r="D75" s="85">
        <v>22.5</v>
      </c>
      <c r="E75" s="85">
        <v>22.5</v>
      </c>
      <c r="F75" s="85">
        <v>24</v>
      </c>
      <c r="G75" s="40">
        <f t="shared" si="16"/>
        <v>23.1</v>
      </c>
      <c r="H75" s="85">
        <v>24</v>
      </c>
      <c r="I75" s="85">
        <v>23</v>
      </c>
      <c r="J75" s="85">
        <v>24</v>
      </c>
      <c r="K75" s="85">
        <v>26</v>
      </c>
      <c r="L75" s="40">
        <f t="shared" si="17"/>
        <v>24.25</v>
      </c>
      <c r="M75" s="85">
        <v>25</v>
      </c>
      <c r="N75" s="85">
        <v>24</v>
      </c>
      <c r="O75" s="85">
        <v>25</v>
      </c>
      <c r="P75" s="85">
        <v>25</v>
      </c>
      <c r="Q75" s="40">
        <f t="shared" si="13"/>
        <v>24.75</v>
      </c>
      <c r="R75" s="16">
        <f t="shared" si="10"/>
        <v>24.308333333333334</v>
      </c>
      <c r="T75" s="6">
        <f t="shared" si="18"/>
        <v>1.2990214431834324E-4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1"/>
        <v>0</v>
      </c>
      <c r="AA75" s="6">
        <f t="shared" si="12"/>
        <v>0</v>
      </c>
      <c r="AB75" s="6">
        <f t="shared" si="14"/>
        <v>0</v>
      </c>
      <c r="AD75" s="6">
        <f t="shared" si="15"/>
        <v>0</v>
      </c>
    </row>
    <row r="76" spans="1:30">
      <c r="A76" t="s">
        <v>118</v>
      </c>
      <c r="B76" t="s">
        <v>119</v>
      </c>
      <c r="C76" s="85">
        <v>164.4</v>
      </c>
      <c r="D76" s="85">
        <v>166.1</v>
      </c>
      <c r="E76" s="85">
        <v>163.30000000000001</v>
      </c>
      <c r="F76" s="85">
        <v>156.19999999999999</v>
      </c>
      <c r="G76" s="40">
        <f t="shared" si="16"/>
        <v>162.5</v>
      </c>
      <c r="H76" s="85">
        <v>161.80000000000001</v>
      </c>
      <c r="I76" s="85">
        <v>166.1</v>
      </c>
      <c r="J76" s="85">
        <v>167.4</v>
      </c>
      <c r="K76" s="85">
        <v>171.9</v>
      </c>
      <c r="L76" s="40">
        <f t="shared" si="17"/>
        <v>166.79999999999998</v>
      </c>
      <c r="M76" s="85">
        <v>183.3</v>
      </c>
      <c r="N76" s="85">
        <v>188.7</v>
      </c>
      <c r="O76" s="85">
        <v>190.5</v>
      </c>
      <c r="P76" s="85">
        <v>192.3</v>
      </c>
      <c r="Q76" s="40">
        <f t="shared" si="13"/>
        <v>188.7</v>
      </c>
      <c r="R76" s="16">
        <f t="shared" si="10"/>
        <v>177.0333333333333</v>
      </c>
      <c r="T76" s="6">
        <f t="shared" si="18"/>
        <v>9.460545608155239E-4</v>
      </c>
      <c r="V76" s="23">
        <f>+claims!D76</f>
        <v>1</v>
      </c>
      <c r="W76" s="23">
        <f>+claims!E76</f>
        <v>1</v>
      </c>
      <c r="X76" s="23">
        <f>+claims!F76</f>
        <v>0</v>
      </c>
      <c r="Z76" s="6">
        <f t="shared" si="11"/>
        <v>6.1538461538461538E-3</v>
      </c>
      <c r="AA76" s="6">
        <f t="shared" si="12"/>
        <v>5.9952038369304565E-3</v>
      </c>
      <c r="AB76" s="6">
        <f t="shared" si="14"/>
        <v>0</v>
      </c>
      <c r="AD76" s="6">
        <f t="shared" si="15"/>
        <v>3.0240423046178446E-3</v>
      </c>
    </row>
    <row r="77" spans="1:30">
      <c r="A77" t="s">
        <v>120</v>
      </c>
      <c r="B77" t="s">
        <v>121</v>
      </c>
      <c r="C77" s="85">
        <v>15</v>
      </c>
      <c r="D77" s="85">
        <v>15</v>
      </c>
      <c r="E77" s="85">
        <v>15</v>
      </c>
      <c r="F77" s="85">
        <v>14.9</v>
      </c>
      <c r="G77" s="40">
        <f t="shared" si="16"/>
        <v>14.975</v>
      </c>
      <c r="H77" s="85">
        <v>15.8</v>
      </c>
      <c r="I77" s="85">
        <v>17.600000000000001</v>
      </c>
      <c r="J77" s="85">
        <v>17.2</v>
      </c>
      <c r="K77" s="85">
        <v>18</v>
      </c>
      <c r="L77" s="40">
        <f t="shared" si="17"/>
        <v>17.150000000000002</v>
      </c>
      <c r="M77" s="85">
        <v>18.8</v>
      </c>
      <c r="N77" s="85">
        <v>17.8</v>
      </c>
      <c r="O77" s="85">
        <v>17</v>
      </c>
      <c r="P77" s="85">
        <v>18</v>
      </c>
      <c r="Q77" s="40">
        <f t="shared" si="13"/>
        <v>17.899999999999999</v>
      </c>
      <c r="R77" s="16">
        <f t="shared" si="10"/>
        <v>17.162499999999998</v>
      </c>
      <c r="T77" s="6">
        <f t="shared" si="18"/>
        <v>9.1715278102032178E-5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1"/>
        <v>0</v>
      </c>
      <c r="AA77" s="6">
        <f t="shared" si="12"/>
        <v>0</v>
      </c>
      <c r="AB77" s="6">
        <f t="shared" si="14"/>
        <v>0</v>
      </c>
      <c r="AD77" s="6">
        <f t="shared" si="15"/>
        <v>0</v>
      </c>
    </row>
    <row r="78" spans="1:30">
      <c r="A78" t="s">
        <v>122</v>
      </c>
      <c r="B78" t="s">
        <v>123</v>
      </c>
      <c r="C78" s="85">
        <v>48.6</v>
      </c>
      <c r="D78" s="85">
        <v>46</v>
      </c>
      <c r="E78" s="85">
        <v>48.5</v>
      </c>
      <c r="F78" s="85">
        <v>48.9</v>
      </c>
      <c r="G78" s="40">
        <f t="shared" si="16"/>
        <v>48</v>
      </c>
      <c r="H78" s="85">
        <v>49.7</v>
      </c>
      <c r="I78" s="85">
        <v>44.8</v>
      </c>
      <c r="J78" s="85">
        <v>47.4</v>
      </c>
      <c r="K78" s="85">
        <v>50</v>
      </c>
      <c r="L78" s="40">
        <f t="shared" si="17"/>
        <v>47.975000000000001</v>
      </c>
      <c r="M78" s="85">
        <v>50.1</v>
      </c>
      <c r="N78" s="85">
        <v>44.1</v>
      </c>
      <c r="O78" s="85">
        <v>46</v>
      </c>
      <c r="P78" s="85">
        <v>49.7</v>
      </c>
      <c r="Q78" s="40">
        <f t="shared" si="13"/>
        <v>47.474999999999994</v>
      </c>
      <c r="R78" s="16">
        <f t="shared" si="10"/>
        <v>47.729166666666664</v>
      </c>
      <c r="T78" s="6">
        <f t="shared" si="18"/>
        <v>2.5506154665180352E-4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1"/>
        <v>0</v>
      </c>
      <c r="AA78" s="6">
        <f t="shared" si="12"/>
        <v>0</v>
      </c>
      <c r="AB78" s="6">
        <f t="shared" si="14"/>
        <v>0</v>
      </c>
      <c r="AD78" s="6">
        <f t="shared" si="15"/>
        <v>0</v>
      </c>
    </row>
    <row r="79" spans="1:30">
      <c r="A79" t="s">
        <v>124</v>
      </c>
      <c r="B79" t="s">
        <v>504</v>
      </c>
      <c r="C79" s="85">
        <v>24.2</v>
      </c>
      <c r="D79" s="85">
        <v>22</v>
      </c>
      <c r="E79" s="85">
        <v>21</v>
      </c>
      <c r="F79" s="85">
        <v>21</v>
      </c>
      <c r="G79" s="40">
        <f t="shared" si="16"/>
        <v>22.05</v>
      </c>
      <c r="H79" s="85">
        <v>21</v>
      </c>
      <c r="I79" s="85">
        <v>24</v>
      </c>
      <c r="J79" s="85">
        <v>24</v>
      </c>
      <c r="K79" s="85">
        <v>25</v>
      </c>
      <c r="L79" s="40">
        <f t="shared" si="17"/>
        <v>23.5</v>
      </c>
      <c r="M79" s="85">
        <v>25</v>
      </c>
      <c r="N79" s="85">
        <v>25</v>
      </c>
      <c r="O79" s="85">
        <v>25</v>
      </c>
      <c r="P79" s="85">
        <v>25</v>
      </c>
      <c r="Q79" s="40">
        <f t="shared" si="13"/>
        <v>25</v>
      </c>
      <c r="R79" s="16">
        <f t="shared" si="10"/>
        <v>24.008333333333336</v>
      </c>
      <c r="T79" s="6">
        <f t="shared" si="18"/>
        <v>1.2829896392908705E-4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1"/>
        <v>0</v>
      </c>
      <c r="AA79" s="6">
        <f t="shared" si="12"/>
        <v>0</v>
      </c>
      <c r="AB79" s="6">
        <f t="shared" si="14"/>
        <v>0</v>
      </c>
      <c r="AD79" s="6">
        <f t="shared" si="15"/>
        <v>0</v>
      </c>
    </row>
    <row r="80" spans="1:30">
      <c r="A80" t="s">
        <v>125</v>
      </c>
      <c r="B80" t="s">
        <v>126</v>
      </c>
      <c r="C80" s="85">
        <v>115.8</v>
      </c>
      <c r="D80" s="85">
        <v>116.2</v>
      </c>
      <c r="E80" s="85">
        <v>115.8</v>
      </c>
      <c r="F80" s="85">
        <v>112.7</v>
      </c>
      <c r="G80" s="40">
        <f t="shared" si="16"/>
        <v>115.125</v>
      </c>
      <c r="H80" s="85">
        <v>110.7</v>
      </c>
      <c r="I80" s="85">
        <v>111.2</v>
      </c>
      <c r="J80" s="85">
        <v>113</v>
      </c>
      <c r="K80" s="85">
        <v>114</v>
      </c>
      <c r="L80" s="40">
        <f t="shared" si="17"/>
        <v>112.22499999999999</v>
      </c>
      <c r="M80" s="85">
        <v>115.1</v>
      </c>
      <c r="N80" s="85">
        <v>116.6</v>
      </c>
      <c r="O80" s="85">
        <v>114.8</v>
      </c>
      <c r="P80" s="85">
        <v>114.6</v>
      </c>
      <c r="Q80" s="40">
        <f t="shared" si="13"/>
        <v>115.27500000000001</v>
      </c>
      <c r="R80" s="16">
        <f t="shared" si="10"/>
        <v>114.23333333333335</v>
      </c>
      <c r="T80" s="6">
        <f t="shared" si="18"/>
        <v>6.1045546599789141E-4</v>
      </c>
      <c r="V80" s="23">
        <f>+claims!D80</f>
        <v>2</v>
      </c>
      <c r="W80" s="23">
        <f>+claims!E80</f>
        <v>3</v>
      </c>
      <c r="X80" s="23">
        <f>+claims!F80</f>
        <v>3</v>
      </c>
      <c r="Z80" s="6">
        <f t="shared" si="11"/>
        <v>1.737242128121607E-2</v>
      </c>
      <c r="AA80" s="6">
        <f t="shared" si="12"/>
        <v>2.6732011583871687E-2</v>
      </c>
      <c r="AB80" s="6">
        <f t="shared" si="14"/>
        <v>2.6024723487312947E-2</v>
      </c>
      <c r="AD80" s="6">
        <f t="shared" si="15"/>
        <v>2.4818435818483048E-2</v>
      </c>
    </row>
    <row r="81" spans="1:30">
      <c r="A81" t="s">
        <v>483</v>
      </c>
      <c r="B81" t="s">
        <v>540</v>
      </c>
      <c r="C81" s="85">
        <v>8</v>
      </c>
      <c r="D81" s="85">
        <v>8</v>
      </c>
      <c r="E81" s="85">
        <v>8</v>
      </c>
      <c r="F81" s="85">
        <v>8</v>
      </c>
      <c r="G81" s="40">
        <f t="shared" si="16"/>
        <v>8</v>
      </c>
      <c r="H81" s="85">
        <v>8</v>
      </c>
      <c r="I81" s="85">
        <v>8</v>
      </c>
      <c r="J81" s="85">
        <v>7</v>
      </c>
      <c r="K81" s="85">
        <v>7</v>
      </c>
      <c r="L81" s="40">
        <f>AVERAGE(H81:K81)</f>
        <v>7.5</v>
      </c>
      <c r="M81" s="85">
        <v>8</v>
      </c>
      <c r="N81" s="85">
        <v>7</v>
      </c>
      <c r="O81" s="85">
        <v>7</v>
      </c>
      <c r="P81" s="85">
        <v>7</v>
      </c>
      <c r="Q81" s="40">
        <f>AVERAGE(M81:P81)</f>
        <v>7.25</v>
      </c>
      <c r="R81" s="16">
        <f>IF(G81&gt;0,(+G81+(L81*2)+(Q81*3))/6,IF(L81&gt;0,((L81*2)+(Q81*3))/5,Q81))</f>
        <v>7.458333333333333</v>
      </c>
      <c r="T81" s="6">
        <f t="shared" si="18"/>
        <v>3.9856845788452925E-5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5"/>
        <v>0</v>
      </c>
    </row>
    <row r="82" spans="1:30">
      <c r="A82" t="s">
        <v>127</v>
      </c>
      <c r="B82" t="s">
        <v>498</v>
      </c>
      <c r="C82" s="85">
        <v>154.80000000000001</v>
      </c>
      <c r="D82" s="85">
        <v>154.80000000000001</v>
      </c>
      <c r="E82" s="85">
        <v>156.5</v>
      </c>
      <c r="F82" s="85">
        <v>155.30000000000001</v>
      </c>
      <c r="G82" s="40">
        <f t="shared" si="16"/>
        <v>155.35000000000002</v>
      </c>
      <c r="H82" s="85">
        <v>154.19999999999999</v>
      </c>
      <c r="I82" s="85">
        <v>159.5</v>
      </c>
      <c r="J82" s="85">
        <v>164.9</v>
      </c>
      <c r="K82" s="85">
        <v>161</v>
      </c>
      <c r="L82" s="40">
        <f t="shared" ref="L82:L91" si="19">AVERAGE(H82:K82)</f>
        <v>159.9</v>
      </c>
      <c r="M82" s="85">
        <v>166.7</v>
      </c>
      <c r="N82" s="85">
        <v>167.7</v>
      </c>
      <c r="O82" s="85">
        <v>172.4</v>
      </c>
      <c r="P82" s="85">
        <v>171.3</v>
      </c>
      <c r="Q82" s="40">
        <f t="shared" si="13"/>
        <v>169.52499999999998</v>
      </c>
      <c r="R82" s="16">
        <f t="shared" si="10"/>
        <v>163.95416666666665</v>
      </c>
      <c r="T82" s="6">
        <f t="shared" si="18"/>
        <v>8.7616034912281233E-4</v>
      </c>
      <c r="V82" s="23">
        <f>+claims!D82</f>
        <v>0</v>
      </c>
      <c r="W82" s="23">
        <f>+claims!E82</f>
        <v>1</v>
      </c>
      <c r="X82" s="23">
        <f>+claims!F82</f>
        <v>0</v>
      </c>
      <c r="Z82" s="6">
        <f t="shared" si="11"/>
        <v>0</v>
      </c>
      <c r="AA82" s="6">
        <f t="shared" si="12"/>
        <v>6.2539086929330832E-3</v>
      </c>
      <c r="AB82" s="6">
        <f t="shared" si="14"/>
        <v>0</v>
      </c>
      <c r="AD82" s="6">
        <f t="shared" si="15"/>
        <v>2.0846362309776944E-3</v>
      </c>
    </row>
    <row r="83" spans="1:30">
      <c r="A83" t="s">
        <v>128</v>
      </c>
      <c r="B83" t="s">
        <v>129</v>
      </c>
      <c r="C83" s="85">
        <v>35</v>
      </c>
      <c r="D83" s="85">
        <v>36</v>
      </c>
      <c r="E83" s="85">
        <v>32.299999999999997</v>
      </c>
      <c r="F83" s="85">
        <v>31.8</v>
      </c>
      <c r="G83" s="40">
        <f t="shared" si="16"/>
        <v>33.774999999999999</v>
      </c>
      <c r="H83" s="85">
        <v>43.5</v>
      </c>
      <c r="I83" s="85">
        <v>44.6</v>
      </c>
      <c r="J83" s="85">
        <v>47.1</v>
      </c>
      <c r="K83" s="85">
        <v>51.3</v>
      </c>
      <c r="L83" s="40">
        <f t="shared" si="19"/>
        <v>46.625</v>
      </c>
      <c r="M83" s="85">
        <v>52.5</v>
      </c>
      <c r="N83" s="85">
        <v>54</v>
      </c>
      <c r="O83" s="85">
        <v>53.7</v>
      </c>
      <c r="P83" s="85">
        <v>54.6</v>
      </c>
      <c r="Q83" s="40">
        <f t="shared" si="13"/>
        <v>53.699999999999996</v>
      </c>
      <c r="R83" s="16">
        <f t="shared" si="10"/>
        <v>48.020833333333336</v>
      </c>
      <c r="T83" s="6">
        <f t="shared" si="18"/>
        <v>2.566201942524693E-4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1"/>
        <v>0</v>
      </c>
      <c r="AA83" s="6">
        <f t="shared" si="12"/>
        <v>0</v>
      </c>
      <c r="AB83" s="6">
        <f t="shared" si="14"/>
        <v>0</v>
      </c>
      <c r="AD83" s="6">
        <f t="shared" si="15"/>
        <v>0</v>
      </c>
    </row>
    <row r="84" spans="1:30">
      <c r="A84" t="s">
        <v>130</v>
      </c>
      <c r="B84" t="s">
        <v>541</v>
      </c>
      <c r="C84" s="85">
        <v>100.2</v>
      </c>
      <c r="D84" s="85">
        <v>103.4</v>
      </c>
      <c r="E84" s="85">
        <v>103</v>
      </c>
      <c r="F84" s="85">
        <v>100.4</v>
      </c>
      <c r="G84" s="40">
        <f t="shared" si="16"/>
        <v>101.75</v>
      </c>
      <c r="H84" s="85">
        <v>101.8</v>
      </c>
      <c r="I84" s="85">
        <v>100.8</v>
      </c>
      <c r="J84" s="85">
        <v>107.7</v>
      </c>
      <c r="K84" s="85">
        <v>111.8</v>
      </c>
      <c r="L84" s="40">
        <f t="shared" si="19"/>
        <v>105.52500000000001</v>
      </c>
      <c r="M84" s="85">
        <v>115.1</v>
      </c>
      <c r="N84" s="85">
        <v>115.8</v>
      </c>
      <c r="O84" s="85">
        <v>117.2</v>
      </c>
      <c r="P84" s="85">
        <v>115.1</v>
      </c>
      <c r="Q84" s="40">
        <f t="shared" si="13"/>
        <v>115.79999999999998</v>
      </c>
      <c r="R84" s="16">
        <f t="shared" si="10"/>
        <v>110.03333333333335</v>
      </c>
      <c r="T84" s="6">
        <f t="shared" si="18"/>
        <v>5.8801094054830453E-4</v>
      </c>
      <c r="V84" s="23">
        <f>+claims!D84</f>
        <v>1</v>
      </c>
      <c r="W84" s="23">
        <f>+claims!E84</f>
        <v>1</v>
      </c>
      <c r="X84" s="23">
        <f>+claims!F84</f>
        <v>0</v>
      </c>
      <c r="Z84" s="6">
        <f t="shared" si="11"/>
        <v>9.8280098280098278E-3</v>
      </c>
      <c r="AA84" s="6">
        <f t="shared" si="12"/>
        <v>9.4764273868751473E-3</v>
      </c>
      <c r="AB84" s="6">
        <f t="shared" si="14"/>
        <v>0</v>
      </c>
      <c r="AD84" s="6">
        <f t="shared" si="15"/>
        <v>4.796810766960021E-3</v>
      </c>
    </row>
    <row r="85" spans="1:30">
      <c r="A85" t="s">
        <v>131</v>
      </c>
      <c r="B85" t="s">
        <v>132</v>
      </c>
      <c r="C85" s="85">
        <v>10.7</v>
      </c>
      <c r="D85" s="85">
        <v>10.5</v>
      </c>
      <c r="E85" s="85">
        <v>10.5</v>
      </c>
      <c r="F85" s="85">
        <v>10.5</v>
      </c>
      <c r="G85" s="40">
        <f t="shared" si="16"/>
        <v>10.55</v>
      </c>
      <c r="H85" s="85">
        <v>10</v>
      </c>
      <c r="I85" s="85">
        <v>11</v>
      </c>
      <c r="J85" s="85">
        <v>12</v>
      </c>
      <c r="K85" s="85">
        <v>14</v>
      </c>
      <c r="L85" s="40">
        <f t="shared" si="19"/>
        <v>11.75</v>
      </c>
      <c r="M85" s="85">
        <v>14</v>
      </c>
      <c r="N85" s="85">
        <v>14</v>
      </c>
      <c r="O85" s="85">
        <v>12</v>
      </c>
      <c r="P85" s="85">
        <v>14</v>
      </c>
      <c r="Q85" s="40">
        <f t="shared" si="13"/>
        <v>13.5</v>
      </c>
      <c r="R85" s="16">
        <f t="shared" si="10"/>
        <v>12.424999999999999</v>
      </c>
      <c r="T85" s="6">
        <f t="shared" si="18"/>
        <v>6.6398387788361247E-5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1"/>
        <v>0</v>
      </c>
      <c r="AA85" s="6">
        <f t="shared" si="12"/>
        <v>0</v>
      </c>
      <c r="AB85" s="6">
        <f t="shared" si="14"/>
        <v>0</v>
      </c>
      <c r="AD85" s="6">
        <f t="shared" si="15"/>
        <v>0</v>
      </c>
    </row>
    <row r="86" spans="1:30">
      <c r="A86" t="s">
        <v>133</v>
      </c>
      <c r="B86" t="s">
        <v>542</v>
      </c>
      <c r="C86" s="85">
        <v>3</v>
      </c>
      <c r="D86" s="85">
        <v>3</v>
      </c>
      <c r="E86" s="85">
        <v>3</v>
      </c>
      <c r="F86" s="85">
        <v>3</v>
      </c>
      <c r="G86" s="40">
        <f t="shared" si="16"/>
        <v>3</v>
      </c>
      <c r="H86" s="85">
        <v>3</v>
      </c>
      <c r="I86" s="85">
        <v>4</v>
      </c>
      <c r="J86" s="85">
        <v>4</v>
      </c>
      <c r="K86" s="85">
        <v>4</v>
      </c>
      <c r="L86" s="40">
        <f t="shared" si="19"/>
        <v>3.75</v>
      </c>
      <c r="M86" s="85">
        <v>4</v>
      </c>
      <c r="N86" s="85">
        <v>4</v>
      </c>
      <c r="O86" s="85">
        <v>4</v>
      </c>
      <c r="P86" s="85">
        <v>4</v>
      </c>
      <c r="Q86" s="40">
        <f t="shared" si="13"/>
        <v>4</v>
      </c>
      <c r="R86" s="16">
        <f t="shared" si="10"/>
        <v>3.75</v>
      </c>
      <c r="T86" s="6">
        <f t="shared" si="18"/>
        <v>2.0039754865702588E-5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1"/>
        <v>0</v>
      </c>
      <c r="AA86" s="6">
        <f t="shared" si="12"/>
        <v>0</v>
      </c>
      <c r="AB86" s="6">
        <f t="shared" si="14"/>
        <v>0</v>
      </c>
      <c r="AD86" s="6">
        <f t="shared" si="15"/>
        <v>0</v>
      </c>
    </row>
    <row r="87" spans="1:30">
      <c r="A87" t="s">
        <v>134</v>
      </c>
      <c r="B87" t="s">
        <v>135</v>
      </c>
      <c r="C87" s="85">
        <v>11</v>
      </c>
      <c r="D87" s="85">
        <v>11.3</v>
      </c>
      <c r="E87" s="85">
        <v>11.1</v>
      </c>
      <c r="F87" s="85">
        <v>10.5</v>
      </c>
      <c r="G87" s="40">
        <f t="shared" si="16"/>
        <v>10.975</v>
      </c>
      <c r="H87" s="85">
        <v>11</v>
      </c>
      <c r="I87" s="85">
        <v>11.1</v>
      </c>
      <c r="J87" s="85">
        <v>11.5</v>
      </c>
      <c r="K87" s="85">
        <v>11.6</v>
      </c>
      <c r="L87" s="40">
        <f t="shared" si="19"/>
        <v>11.3</v>
      </c>
      <c r="M87" s="85">
        <v>12</v>
      </c>
      <c r="N87" s="85">
        <v>12</v>
      </c>
      <c r="O87" s="85">
        <v>12</v>
      </c>
      <c r="P87" s="85">
        <v>11.3</v>
      </c>
      <c r="Q87" s="40">
        <f t="shared" si="13"/>
        <v>11.824999999999999</v>
      </c>
      <c r="R87" s="16">
        <f t="shared" si="10"/>
        <v>11.508333333333333</v>
      </c>
      <c r="T87" s="6">
        <f t="shared" si="18"/>
        <v>6.1499781043411724E-5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1"/>
        <v>0</v>
      </c>
      <c r="AA87" s="6">
        <f t="shared" si="12"/>
        <v>0</v>
      </c>
      <c r="AB87" s="6">
        <f t="shared" si="14"/>
        <v>0</v>
      </c>
      <c r="AD87" s="6">
        <f t="shared" si="15"/>
        <v>0</v>
      </c>
    </row>
    <row r="88" spans="1:30">
      <c r="A88" t="s">
        <v>136</v>
      </c>
      <c r="B88" t="s">
        <v>137</v>
      </c>
      <c r="C88" s="85">
        <v>6.5</v>
      </c>
      <c r="D88" s="85">
        <v>6.5</v>
      </c>
      <c r="E88" s="85">
        <v>6.8</v>
      </c>
      <c r="F88" s="85">
        <v>6.5</v>
      </c>
      <c r="G88" s="40">
        <f t="shared" si="16"/>
        <v>6.5750000000000002</v>
      </c>
      <c r="H88" s="85">
        <v>6.5</v>
      </c>
      <c r="I88" s="85">
        <v>5.5</v>
      </c>
      <c r="J88" s="85">
        <v>5.6</v>
      </c>
      <c r="K88" s="85">
        <v>6.2</v>
      </c>
      <c r="L88" s="40">
        <f t="shared" si="19"/>
        <v>5.95</v>
      </c>
      <c r="M88" s="85">
        <v>6.5</v>
      </c>
      <c r="N88" s="85">
        <v>6.5</v>
      </c>
      <c r="O88" s="85">
        <v>6.5</v>
      </c>
      <c r="P88" s="85">
        <v>6.5</v>
      </c>
      <c r="Q88" s="40">
        <f t="shared" si="13"/>
        <v>6.5</v>
      </c>
      <c r="R88" s="16">
        <f t="shared" si="10"/>
        <v>6.3291666666666666</v>
      </c>
      <c r="T88" s="6">
        <f t="shared" si="18"/>
        <v>3.3822652934446923E-5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1"/>
        <v>0</v>
      </c>
      <c r="AA88" s="6">
        <f t="shared" si="12"/>
        <v>0</v>
      </c>
      <c r="AB88" s="6">
        <f t="shared" si="14"/>
        <v>0</v>
      </c>
      <c r="AD88" s="6">
        <f t="shared" si="15"/>
        <v>0</v>
      </c>
    </row>
    <row r="89" spans="1:30">
      <c r="A89" t="s">
        <v>138</v>
      </c>
      <c r="B89" t="s">
        <v>139</v>
      </c>
      <c r="C89" s="85">
        <v>73.900000000000006</v>
      </c>
      <c r="D89" s="85">
        <v>73.599999999999994</v>
      </c>
      <c r="E89" s="85">
        <v>75.599999999999994</v>
      </c>
      <c r="F89" s="85">
        <v>75.099999999999994</v>
      </c>
      <c r="G89" s="40">
        <f t="shared" si="16"/>
        <v>74.55</v>
      </c>
      <c r="H89" s="85">
        <v>73.900000000000006</v>
      </c>
      <c r="I89" s="85">
        <v>73.7</v>
      </c>
      <c r="J89" s="85">
        <v>79.599999999999994</v>
      </c>
      <c r="K89" s="85">
        <v>85.8</v>
      </c>
      <c r="L89" s="40">
        <f t="shared" si="19"/>
        <v>78.25</v>
      </c>
      <c r="M89" s="85">
        <v>86.7</v>
      </c>
      <c r="N89" s="85">
        <v>87.5</v>
      </c>
      <c r="O89" s="85">
        <v>88.2</v>
      </c>
      <c r="P89" s="85">
        <v>90.6</v>
      </c>
      <c r="Q89" s="40">
        <f t="shared" si="13"/>
        <v>88.25</v>
      </c>
      <c r="R89" s="16">
        <f t="shared" si="10"/>
        <v>82.63333333333334</v>
      </c>
      <c r="T89" s="6">
        <f t="shared" si="18"/>
        <v>4.4158713166290422E-4</v>
      </c>
      <c r="V89" s="23">
        <f>+claims!D89</f>
        <v>0</v>
      </c>
      <c r="W89" s="23">
        <f>+claims!E89</f>
        <v>1</v>
      </c>
      <c r="X89" s="23">
        <f>+claims!F89</f>
        <v>2</v>
      </c>
      <c r="Z89" s="6">
        <f t="shared" si="11"/>
        <v>0</v>
      </c>
      <c r="AA89" s="6">
        <f t="shared" si="12"/>
        <v>0.01</v>
      </c>
      <c r="AB89" s="6">
        <f t="shared" si="14"/>
        <v>0.02</v>
      </c>
      <c r="AD89" s="6">
        <f t="shared" si="15"/>
        <v>1.3333333333333334E-2</v>
      </c>
    </row>
    <row r="90" spans="1:30">
      <c r="A90" t="s">
        <v>140</v>
      </c>
      <c r="B90" t="s">
        <v>141</v>
      </c>
      <c r="C90" s="85">
        <v>11.6</v>
      </c>
      <c r="D90" s="85">
        <v>12.7</v>
      </c>
      <c r="E90" s="85">
        <v>12.8</v>
      </c>
      <c r="F90" s="85">
        <v>12.7</v>
      </c>
      <c r="G90" s="40">
        <f t="shared" si="16"/>
        <v>12.45</v>
      </c>
      <c r="H90" s="85">
        <v>12.7</v>
      </c>
      <c r="I90" s="85">
        <v>12.6</v>
      </c>
      <c r="J90" s="85">
        <v>12.6</v>
      </c>
      <c r="K90" s="85">
        <v>13.5</v>
      </c>
      <c r="L90" s="40">
        <f t="shared" si="19"/>
        <v>12.85</v>
      </c>
      <c r="M90" s="85">
        <v>13</v>
      </c>
      <c r="N90" s="85">
        <v>12.5</v>
      </c>
      <c r="O90" s="85">
        <v>13</v>
      </c>
      <c r="P90" s="85">
        <v>13.3</v>
      </c>
      <c r="Q90" s="40">
        <f t="shared" si="13"/>
        <v>12.95</v>
      </c>
      <c r="R90" s="16">
        <f t="shared" si="10"/>
        <v>12.833333333333334</v>
      </c>
      <c r="T90" s="6">
        <f t="shared" si="18"/>
        <v>6.8580494429293308E-5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1"/>
        <v>0</v>
      </c>
      <c r="AA90" s="6">
        <f t="shared" si="12"/>
        <v>0</v>
      </c>
      <c r="AB90" s="6">
        <f t="shared" si="14"/>
        <v>0</v>
      </c>
      <c r="AD90" s="6">
        <f t="shared" si="15"/>
        <v>0</v>
      </c>
    </row>
    <row r="91" spans="1:30">
      <c r="A91" t="s">
        <v>142</v>
      </c>
      <c r="B91" t="s">
        <v>143</v>
      </c>
      <c r="C91" s="85">
        <v>11822.9</v>
      </c>
      <c r="D91" s="85">
        <v>11864.4</v>
      </c>
      <c r="E91" s="85">
        <v>11897.7</v>
      </c>
      <c r="F91" s="85">
        <v>11908</v>
      </c>
      <c r="G91" s="40">
        <f t="shared" si="16"/>
        <v>11873.25</v>
      </c>
      <c r="H91" s="90">
        <v>11944.7</v>
      </c>
      <c r="I91" s="90">
        <v>12019.7</v>
      </c>
      <c r="J91" s="90">
        <v>12019.3</v>
      </c>
      <c r="K91" s="90">
        <v>12002.6</v>
      </c>
      <c r="L91" s="40">
        <f t="shared" si="19"/>
        <v>11996.574999999999</v>
      </c>
      <c r="M91" s="90">
        <v>11962.8</v>
      </c>
      <c r="N91" s="90">
        <v>12028.6</v>
      </c>
      <c r="O91" s="90">
        <v>12002.4</v>
      </c>
      <c r="P91" s="90">
        <v>12018.5</v>
      </c>
      <c r="Q91" s="40">
        <f t="shared" ref="Q91:Q96" si="20">AVERAGE(M91:P91)</f>
        <v>12003.075000000001</v>
      </c>
      <c r="R91" s="16">
        <f t="shared" ref="R91:R96" si="21">IF(G91&gt;0,(+G91+(L91*2)+(Q91*3))/6,IF(L91&gt;0,((L91*2)+(Q91*3))/5,Q91))</f>
        <v>11979.270833333334</v>
      </c>
      <c r="T91" s="6">
        <f t="shared" si="18"/>
        <v>6.4016440258629542E-2</v>
      </c>
      <c r="V91" s="23">
        <f>+claims!D91</f>
        <v>137</v>
      </c>
      <c r="W91" s="23">
        <f>+claims!E91</f>
        <v>121</v>
      </c>
      <c r="X91" s="23">
        <f>+claims!F91</f>
        <v>179</v>
      </c>
      <c r="Z91" s="6">
        <f t="shared" ref="Z91:Z96" si="22">IF(G91&gt;100,IF(V91&lt;1,0,+V91/G91),IF(V91&lt;1,0,+V91/100))</f>
        <v>1.1538542522055882E-2</v>
      </c>
      <c r="AA91" s="6">
        <f t="shared" ref="AA91:AA96" si="23">IF(L91&gt;100,IF(W91&lt;1,0,+W91/L91),IF(W91&lt;1,0,+W91/100))</f>
        <v>1.0086212106372028E-2</v>
      </c>
      <c r="AB91" s="6">
        <f t="shared" ref="AB91:AB96" si="24">IF(Q91&gt;100,IF(X91&lt;1,0,+X91/Q91),IF(X91&lt;1,0,+X91/100))</f>
        <v>1.4912845250071334E-2</v>
      </c>
      <c r="AD91" s="6">
        <f t="shared" si="15"/>
        <v>1.2741583747502325E-2</v>
      </c>
    </row>
    <row r="92" spans="1:30">
      <c r="A92" t="s">
        <v>144</v>
      </c>
      <c r="B92" t="s">
        <v>488</v>
      </c>
      <c r="C92" s="85">
        <v>10582.9</v>
      </c>
      <c r="D92" s="85">
        <v>10652.4</v>
      </c>
      <c r="E92" s="85">
        <v>10686.3</v>
      </c>
      <c r="F92" s="85">
        <v>10677.9</v>
      </c>
      <c r="G92" s="40">
        <f t="shared" ref="G92:G104" si="25">AVERAGE(C92:F92)</f>
        <v>10649.875</v>
      </c>
      <c r="H92" s="90">
        <v>10905.2</v>
      </c>
      <c r="I92" s="90">
        <v>11340.8</v>
      </c>
      <c r="J92" s="90">
        <v>11675.1</v>
      </c>
      <c r="K92" s="90">
        <v>11795.4</v>
      </c>
      <c r="L92" s="40">
        <f t="shared" ref="L92:L104" si="26">AVERAGE(H92:K92)</f>
        <v>11429.125</v>
      </c>
      <c r="M92" s="90">
        <v>11808.2</v>
      </c>
      <c r="N92" s="90">
        <v>11759.7</v>
      </c>
      <c r="O92" s="90">
        <v>11720.3</v>
      </c>
      <c r="P92" s="90">
        <v>11679.3</v>
      </c>
      <c r="Q92" s="40">
        <f>AVERAGE(M92:P92)</f>
        <v>11741.875</v>
      </c>
      <c r="R92" s="16">
        <f>IF(G92&gt;0,(+G92+(L92*2)+(Q92*3))/6,IF(L92&gt;0,((L92*2)+(Q92*3))/5,Q92))</f>
        <v>11455.625</v>
      </c>
      <c r="T92" s="6">
        <f t="shared" si="18"/>
        <v>6.1218111155577126E-2</v>
      </c>
      <c r="V92" s="23">
        <f>+claims!D92</f>
        <v>254</v>
      </c>
      <c r="W92" s="23">
        <f>+claims!E92</f>
        <v>272</v>
      </c>
      <c r="X92" s="23">
        <f>+claims!F92</f>
        <v>271</v>
      </c>
      <c r="Z92" s="6">
        <f>IF(G92&gt;100,IF(V92&lt;1,0,+V92/G92),IF(V92&lt;1,0,+V92/100))</f>
        <v>2.3850045188323808E-2</v>
      </c>
      <c r="AA92" s="6">
        <f>IF(L92&gt;100,IF(W92&lt;1,0,+W92/L92),IF(W92&lt;1,0,+W92/100))</f>
        <v>2.3798847243336651E-2</v>
      </c>
      <c r="AB92" s="6">
        <f>IF(Q92&gt;100,IF(X92&lt;1,0,+X92/Q92),IF(X92&lt;1,0,+X92/100))</f>
        <v>2.3079789215947197E-2</v>
      </c>
      <c r="AD92" s="6">
        <f t="shared" si="15"/>
        <v>2.3447851220473118E-2</v>
      </c>
    </row>
    <row r="93" spans="1:30">
      <c r="A93" t="s">
        <v>145</v>
      </c>
      <c r="B93" t="s">
        <v>146</v>
      </c>
      <c r="C93" s="85">
        <v>17.8</v>
      </c>
      <c r="D93" s="85">
        <v>18</v>
      </c>
      <c r="E93" s="85">
        <v>18</v>
      </c>
      <c r="F93" s="85">
        <v>18</v>
      </c>
      <c r="G93" s="40">
        <f t="shared" si="25"/>
        <v>17.95</v>
      </c>
      <c r="H93" s="85">
        <v>19</v>
      </c>
      <c r="I93" s="85">
        <v>18</v>
      </c>
      <c r="J93" s="85">
        <v>18.8</v>
      </c>
      <c r="K93" s="85">
        <v>18</v>
      </c>
      <c r="L93" s="40">
        <f t="shared" si="26"/>
        <v>18.45</v>
      </c>
      <c r="M93" s="85">
        <v>19</v>
      </c>
      <c r="N93" s="85">
        <v>19</v>
      </c>
      <c r="O93" s="85">
        <v>18</v>
      </c>
      <c r="P93" s="85">
        <v>18</v>
      </c>
      <c r="Q93" s="40">
        <f>AVERAGE(M93:P93)</f>
        <v>18.5</v>
      </c>
      <c r="R93" s="16">
        <f>IF(G93&gt;0,(+G93+(L93*2)+(Q93*3))/6,IF(L93&gt;0,((L93*2)+(Q93*3))/5,Q93))</f>
        <v>18.391666666666666</v>
      </c>
      <c r="T93" s="6">
        <f t="shared" si="18"/>
        <v>9.8283864419123582E-5</v>
      </c>
      <c r="V93" s="23">
        <f>+claims!D93</f>
        <v>0</v>
      </c>
      <c r="W93" s="23">
        <f>+claims!E93</f>
        <v>1</v>
      </c>
      <c r="X93" s="23">
        <f>+claims!F93</f>
        <v>3</v>
      </c>
      <c r="Z93" s="6">
        <f>IF(G93&gt;100,IF(V93&lt;1,0,+V93/G93),IF(V93&lt;1,0,+V93/100))</f>
        <v>0</v>
      </c>
      <c r="AA93" s="6">
        <f>IF(L93&gt;100,IF(W93&lt;1,0,+W93/L93),IF(W93&lt;1,0,+W93/100))</f>
        <v>0.01</v>
      </c>
      <c r="AB93" s="6">
        <f>IF(Q93&gt;100,IF(X93&lt;1,0,+X93/Q93),IF(X93&lt;1,0,+X93/100))</f>
        <v>0.03</v>
      </c>
      <c r="AD93" s="6">
        <f t="shared" si="15"/>
        <v>1.8333333333333333E-2</v>
      </c>
    </row>
    <row r="94" spans="1:30">
      <c r="A94" t="s">
        <v>487</v>
      </c>
      <c r="B94" t="s">
        <v>492</v>
      </c>
      <c r="C94" s="85">
        <v>11781.2</v>
      </c>
      <c r="D94" s="85">
        <v>11919</v>
      </c>
      <c r="E94" s="85">
        <v>11871</v>
      </c>
      <c r="F94" s="85">
        <v>11950</v>
      </c>
      <c r="G94" s="40">
        <f t="shared" si="25"/>
        <v>11880.3</v>
      </c>
      <c r="H94" s="90">
        <v>11912</v>
      </c>
      <c r="I94" s="90">
        <v>11913</v>
      </c>
      <c r="J94" s="90">
        <v>11965</v>
      </c>
      <c r="K94" s="90">
        <v>11973</v>
      </c>
      <c r="L94" s="40">
        <f t="shared" si="26"/>
        <v>11940.75</v>
      </c>
      <c r="M94" s="90">
        <v>11973</v>
      </c>
      <c r="N94" s="90">
        <v>11965</v>
      </c>
      <c r="O94" s="90">
        <v>11947</v>
      </c>
      <c r="P94" s="90">
        <v>11910</v>
      </c>
      <c r="Q94" s="40">
        <f t="shared" si="20"/>
        <v>11948.75</v>
      </c>
      <c r="R94" s="16">
        <f t="shared" si="21"/>
        <v>11934.675000000001</v>
      </c>
      <c r="T94" s="6">
        <f t="shared" si="18"/>
        <v>6.3778123040487758E-2</v>
      </c>
      <c r="V94" s="23">
        <f>+claims!D94</f>
        <v>771</v>
      </c>
      <c r="W94" s="23">
        <f>+claims!E94</f>
        <v>849</v>
      </c>
      <c r="X94" s="23">
        <f>+claims!F94</f>
        <v>775</v>
      </c>
      <c r="Z94" s="6">
        <f t="shared" si="22"/>
        <v>6.4897351076993015E-2</v>
      </c>
      <c r="AA94" s="6">
        <f t="shared" si="23"/>
        <v>7.1101061491112366E-2</v>
      </c>
      <c r="AB94" s="6">
        <f t="shared" si="24"/>
        <v>6.486034103985773E-2</v>
      </c>
      <c r="AD94" s="6">
        <f t="shared" si="15"/>
        <v>6.6946749529798497E-2</v>
      </c>
    </row>
    <row r="95" spans="1:30">
      <c r="A95" t="s">
        <v>485</v>
      </c>
      <c r="B95" t="s">
        <v>493</v>
      </c>
      <c r="C95" s="85">
        <v>2963.6</v>
      </c>
      <c r="D95" s="85">
        <v>2948</v>
      </c>
      <c r="E95" s="85">
        <v>2927.1</v>
      </c>
      <c r="F95" s="85">
        <v>2906.2</v>
      </c>
      <c r="G95" s="40">
        <f t="shared" si="25"/>
        <v>2936.2250000000004</v>
      </c>
      <c r="H95" s="90">
        <v>2876.5</v>
      </c>
      <c r="I95" s="90">
        <v>2874.3</v>
      </c>
      <c r="J95" s="90">
        <v>2916.1</v>
      </c>
      <c r="K95" s="90">
        <v>2908.8</v>
      </c>
      <c r="L95" s="40">
        <f t="shared" si="26"/>
        <v>2893.9250000000002</v>
      </c>
      <c r="M95" s="90">
        <v>2903.9</v>
      </c>
      <c r="N95" s="90">
        <v>2886.4</v>
      </c>
      <c r="O95" s="90">
        <v>2876.1</v>
      </c>
      <c r="P95" s="90">
        <v>2880.3</v>
      </c>
      <c r="Q95" s="40">
        <f t="shared" si="20"/>
        <v>2886.6750000000002</v>
      </c>
      <c r="R95" s="16">
        <f t="shared" si="21"/>
        <v>2897.3500000000004</v>
      </c>
      <c r="T95" s="6">
        <f t="shared" si="18"/>
        <v>1.5483249002704908E-2</v>
      </c>
      <c r="V95" s="23">
        <f>+claims!D95</f>
        <v>23</v>
      </c>
      <c r="W95" s="23">
        <f>+claims!E95</f>
        <v>36</v>
      </c>
      <c r="X95" s="23">
        <f>+claims!F95</f>
        <v>30</v>
      </c>
      <c r="Z95" s="6">
        <f t="shared" si="22"/>
        <v>7.8331871706017065E-3</v>
      </c>
      <c r="AA95" s="6">
        <f t="shared" si="23"/>
        <v>1.243985244952789E-2</v>
      </c>
      <c r="AB95" s="6">
        <f t="shared" si="24"/>
        <v>1.039257969809556E-2</v>
      </c>
      <c r="AD95" s="6">
        <f t="shared" si="15"/>
        <v>1.0648438527324028E-2</v>
      </c>
    </row>
    <row r="96" spans="1:30">
      <c r="A96" t="s">
        <v>486</v>
      </c>
      <c r="B96" t="s">
        <v>494</v>
      </c>
      <c r="C96" s="85">
        <v>16134.8</v>
      </c>
      <c r="D96" s="85">
        <v>16069.8</v>
      </c>
      <c r="E96" s="85">
        <v>15917.7</v>
      </c>
      <c r="F96" s="85">
        <v>15844.7</v>
      </c>
      <c r="G96" s="40">
        <f t="shared" si="25"/>
        <v>15991.75</v>
      </c>
      <c r="H96" s="90">
        <v>15745.5</v>
      </c>
      <c r="I96" s="90">
        <v>15780.5</v>
      </c>
      <c r="J96" s="90">
        <v>15661.9</v>
      </c>
      <c r="K96" s="90">
        <v>15542.6</v>
      </c>
      <c r="L96" s="40">
        <f t="shared" si="26"/>
        <v>15682.625</v>
      </c>
      <c r="M96" s="90">
        <v>15436.3</v>
      </c>
      <c r="N96" s="90">
        <v>15409.6</v>
      </c>
      <c r="O96" s="90">
        <v>15397.9</v>
      </c>
      <c r="P96" s="90">
        <v>15329.4</v>
      </c>
      <c r="Q96" s="40">
        <f t="shared" si="20"/>
        <v>15393.300000000001</v>
      </c>
      <c r="R96" s="16">
        <f t="shared" si="21"/>
        <v>15589.483333333332</v>
      </c>
      <c r="T96" s="6">
        <f t="shared" si="18"/>
        <v>8.3309179862121621E-2</v>
      </c>
      <c r="V96" s="23">
        <f>+claims!D96</f>
        <v>1495</v>
      </c>
      <c r="W96" s="23">
        <f>+claims!E96</f>
        <v>1390</v>
      </c>
      <c r="X96" s="23">
        <f>+claims!F96</f>
        <v>1302</v>
      </c>
      <c r="Z96" s="6">
        <f t="shared" si="22"/>
        <v>9.3485703565901163E-2</v>
      </c>
      <c r="AA96" s="6">
        <f t="shared" si="23"/>
        <v>8.8633121049569191E-2</v>
      </c>
      <c r="AB96" s="6">
        <f t="shared" si="24"/>
        <v>8.4582253318001982E-2</v>
      </c>
      <c r="AD96" s="6">
        <f t="shared" si="15"/>
        <v>8.7416450936507586E-2</v>
      </c>
    </row>
    <row r="97" spans="1:30">
      <c r="A97" t="s">
        <v>511</v>
      </c>
      <c r="B97" t="s">
        <v>553</v>
      </c>
      <c r="C97" s="85">
        <v>19.100000000000001</v>
      </c>
      <c r="D97" s="85">
        <v>20</v>
      </c>
      <c r="E97" s="85">
        <v>18</v>
      </c>
      <c r="F97" s="85">
        <v>18</v>
      </c>
      <c r="G97" s="40">
        <f t="shared" si="25"/>
        <v>18.774999999999999</v>
      </c>
      <c r="H97" s="85">
        <v>18</v>
      </c>
      <c r="I97" s="85">
        <v>16.8</v>
      </c>
      <c r="J97" s="85">
        <v>18</v>
      </c>
      <c r="K97" s="85">
        <v>25</v>
      </c>
      <c r="L97" s="40">
        <f t="shared" si="26"/>
        <v>19.45</v>
      </c>
      <c r="M97" s="85">
        <v>24.3</v>
      </c>
      <c r="N97" s="85">
        <v>25</v>
      </c>
      <c r="O97" s="85">
        <v>25</v>
      </c>
      <c r="P97" s="85">
        <v>28</v>
      </c>
      <c r="Q97" s="40">
        <f>AVERAGE(M97:P97)</f>
        <v>25.574999999999999</v>
      </c>
      <c r="R97" s="16">
        <f>IF(G97&gt;0,(+G97+(L97*2)+(Q97*3))/6,IF(L97&gt;0,((L97*2)+(Q97*3))/5,Q97))</f>
        <v>22.399999999999995</v>
      </c>
      <c r="T97" s="6">
        <f t="shared" si="18"/>
        <v>1.197041357311301E-4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5"/>
        <v>0</v>
      </c>
    </row>
    <row r="98" spans="1:30">
      <c r="A98" t="s">
        <v>147</v>
      </c>
      <c r="B98" t="s">
        <v>148</v>
      </c>
      <c r="C98" s="85">
        <v>569.70000000000005</v>
      </c>
      <c r="D98" s="85">
        <v>571</v>
      </c>
      <c r="E98" s="85">
        <v>587</v>
      </c>
      <c r="F98" s="85">
        <v>594</v>
      </c>
      <c r="G98" s="40">
        <f t="shared" si="25"/>
        <v>580.42499999999995</v>
      </c>
      <c r="H98" s="85">
        <v>593</v>
      </c>
      <c r="I98" s="85">
        <v>595</v>
      </c>
      <c r="J98" s="85">
        <v>596</v>
      </c>
      <c r="K98" s="85">
        <v>618</v>
      </c>
      <c r="L98" s="40">
        <f t="shared" si="26"/>
        <v>600.5</v>
      </c>
      <c r="M98" s="85">
        <v>602</v>
      </c>
      <c r="N98" s="85">
        <v>609.70000000000005</v>
      </c>
      <c r="O98" s="85">
        <v>618.1</v>
      </c>
      <c r="P98" s="85">
        <v>623.29999999999995</v>
      </c>
      <c r="Q98" s="40">
        <f t="shared" si="13"/>
        <v>613.27500000000009</v>
      </c>
      <c r="R98" s="16">
        <f t="shared" si="10"/>
        <v>603.54166666666663</v>
      </c>
      <c r="T98" s="6">
        <f t="shared" si="18"/>
        <v>3.2252872136633555E-3</v>
      </c>
      <c r="V98" s="23">
        <f>+claims!D98</f>
        <v>12</v>
      </c>
      <c r="W98" s="23">
        <f>+claims!E98</f>
        <v>18</v>
      </c>
      <c r="X98" s="23">
        <f>+claims!F98</f>
        <v>8</v>
      </c>
      <c r="Z98" s="6">
        <f t="shared" si="11"/>
        <v>2.0674505750096914E-2</v>
      </c>
      <c r="AA98" s="6">
        <f t="shared" si="12"/>
        <v>2.9975020815986679E-2</v>
      </c>
      <c r="AB98" s="6">
        <f t="shared" si="14"/>
        <v>1.3044718927071866E-2</v>
      </c>
      <c r="AD98" s="6">
        <f t="shared" si="15"/>
        <v>1.9959784027214312E-2</v>
      </c>
    </row>
    <row r="99" spans="1:30">
      <c r="A99" t="s">
        <v>149</v>
      </c>
      <c r="B99" t="s">
        <v>150</v>
      </c>
      <c r="C99" s="85">
        <v>126.7</v>
      </c>
      <c r="D99" s="85">
        <v>128.19999999999999</v>
      </c>
      <c r="E99" s="85">
        <v>133</v>
      </c>
      <c r="F99" s="85">
        <v>134</v>
      </c>
      <c r="G99" s="40">
        <f t="shared" si="25"/>
        <v>130.47499999999999</v>
      </c>
      <c r="H99" s="85">
        <v>138</v>
      </c>
      <c r="I99" s="85">
        <v>138.9</v>
      </c>
      <c r="J99" s="85">
        <v>143.30000000000001</v>
      </c>
      <c r="K99" s="85">
        <v>148</v>
      </c>
      <c r="L99" s="40">
        <f t="shared" si="26"/>
        <v>142.05000000000001</v>
      </c>
      <c r="M99" s="85">
        <v>151</v>
      </c>
      <c r="N99" s="85">
        <v>151.5</v>
      </c>
      <c r="O99" s="85">
        <v>152.9</v>
      </c>
      <c r="P99" s="85">
        <v>154.19999999999999</v>
      </c>
      <c r="Q99" s="40">
        <f t="shared" si="13"/>
        <v>152.39999999999998</v>
      </c>
      <c r="R99" s="16">
        <f t="shared" si="10"/>
        <v>145.29583333333332</v>
      </c>
      <c r="T99" s="6">
        <f t="shared" si="18"/>
        <v>7.7645143546879432E-4</v>
      </c>
      <c r="V99" s="23">
        <f>+claims!D99</f>
        <v>4</v>
      </c>
      <c r="W99" s="23">
        <f>+claims!E99</f>
        <v>14</v>
      </c>
      <c r="X99" s="23">
        <f>+claims!F99</f>
        <v>7</v>
      </c>
      <c r="Z99" s="6">
        <f t="shared" si="11"/>
        <v>3.0657214025675419E-2</v>
      </c>
      <c r="AA99" s="6">
        <f t="shared" si="12"/>
        <v>9.8556846180922197E-2</v>
      </c>
      <c r="AB99" s="6">
        <f t="shared" si="14"/>
        <v>4.5931758530183733E-2</v>
      </c>
      <c r="AD99" s="6">
        <f t="shared" si="15"/>
        <v>6.092769699634517E-2</v>
      </c>
    </row>
    <row r="100" spans="1:30">
      <c r="A100" t="s">
        <v>151</v>
      </c>
      <c r="B100" t="s">
        <v>152</v>
      </c>
      <c r="C100" s="85">
        <v>15.6</v>
      </c>
      <c r="D100" s="85">
        <v>16.2</v>
      </c>
      <c r="E100" s="85">
        <v>15.8</v>
      </c>
      <c r="F100" s="85">
        <v>16.100000000000001</v>
      </c>
      <c r="G100" s="40">
        <f t="shared" si="25"/>
        <v>15.924999999999999</v>
      </c>
      <c r="H100" s="85">
        <v>15.5</v>
      </c>
      <c r="I100" s="85">
        <v>17.8</v>
      </c>
      <c r="J100" s="85">
        <v>18.2</v>
      </c>
      <c r="K100" s="85">
        <v>17.5</v>
      </c>
      <c r="L100" s="40">
        <f t="shared" si="26"/>
        <v>17.25</v>
      </c>
      <c r="M100" s="85">
        <v>17.399999999999999</v>
      </c>
      <c r="N100" s="85">
        <v>17.399999999999999</v>
      </c>
      <c r="O100" s="85">
        <v>17.7</v>
      </c>
      <c r="P100" s="85">
        <v>17.399999999999999</v>
      </c>
      <c r="Q100" s="40">
        <f t="shared" si="13"/>
        <v>17.475000000000001</v>
      </c>
      <c r="R100" s="16">
        <f t="shared" si="10"/>
        <v>17.141666666666666</v>
      </c>
      <c r="T100" s="6">
        <f t="shared" si="18"/>
        <v>9.1603946130556059E-5</v>
      </c>
      <c r="V100" s="23">
        <f>+claims!D100</f>
        <v>1</v>
      </c>
      <c r="W100" s="23">
        <f>+claims!E100</f>
        <v>0</v>
      </c>
      <c r="X100" s="23">
        <f>+claims!F100</f>
        <v>0</v>
      </c>
      <c r="Z100" s="6">
        <f t="shared" si="11"/>
        <v>0.01</v>
      </c>
      <c r="AA100" s="6">
        <f t="shared" si="12"/>
        <v>0</v>
      </c>
      <c r="AB100" s="6">
        <f t="shared" si="14"/>
        <v>0</v>
      </c>
      <c r="AD100" s="6">
        <f t="shared" si="15"/>
        <v>1.6666666666666668E-3</v>
      </c>
    </row>
    <row r="101" spans="1:30">
      <c r="A101" t="s">
        <v>153</v>
      </c>
      <c r="B101" t="s">
        <v>154</v>
      </c>
      <c r="C101" s="85">
        <v>282</v>
      </c>
      <c r="D101" s="85">
        <v>277</v>
      </c>
      <c r="E101" s="85">
        <v>280.60000000000002</v>
      </c>
      <c r="F101" s="85">
        <v>276.2</v>
      </c>
      <c r="G101" s="40">
        <f t="shared" si="25"/>
        <v>278.95</v>
      </c>
      <c r="H101" s="85">
        <v>275</v>
      </c>
      <c r="I101" s="85">
        <v>270.89999999999998</v>
      </c>
      <c r="J101" s="85">
        <v>272.39999999999998</v>
      </c>
      <c r="K101" s="85">
        <v>283.5</v>
      </c>
      <c r="L101" s="40">
        <f t="shared" si="26"/>
        <v>275.45</v>
      </c>
      <c r="M101" s="85">
        <v>277.60000000000002</v>
      </c>
      <c r="N101" s="85">
        <v>276</v>
      </c>
      <c r="O101" s="85">
        <v>275</v>
      </c>
      <c r="P101" s="85">
        <v>278</v>
      </c>
      <c r="Q101" s="40">
        <f t="shared" si="13"/>
        <v>276.64999999999998</v>
      </c>
      <c r="R101" s="16">
        <f t="shared" si="10"/>
        <v>276.63333333333327</v>
      </c>
      <c r="T101" s="6">
        <f t="shared" si="18"/>
        <v>1.4783104500485844E-3</v>
      </c>
      <c r="V101" s="23">
        <f>+claims!D101</f>
        <v>2</v>
      </c>
      <c r="W101" s="23">
        <f>+claims!E101</f>
        <v>3</v>
      </c>
      <c r="X101" s="23">
        <f>+claims!F101</f>
        <v>1</v>
      </c>
      <c r="Z101" s="6">
        <f t="shared" si="11"/>
        <v>7.1697436816633812E-3</v>
      </c>
      <c r="AA101" s="6">
        <f t="shared" si="12"/>
        <v>1.0891268832819025E-2</v>
      </c>
      <c r="AB101" s="6">
        <f t="shared" si="14"/>
        <v>3.6146755828664382E-3</v>
      </c>
      <c r="AD101" s="6">
        <f t="shared" si="15"/>
        <v>6.6327180159834577E-3</v>
      </c>
    </row>
    <row r="102" spans="1:30">
      <c r="A102" t="s">
        <v>155</v>
      </c>
      <c r="B102" t="s">
        <v>480</v>
      </c>
      <c r="C102" s="85">
        <v>2609.3000000000002</v>
      </c>
      <c r="D102" s="85">
        <v>2602</v>
      </c>
      <c r="E102" s="85">
        <v>2601.1999999999998</v>
      </c>
      <c r="F102" s="85">
        <v>2596.6</v>
      </c>
      <c r="G102" s="40">
        <f t="shared" si="25"/>
        <v>2602.2750000000001</v>
      </c>
      <c r="H102" s="90">
        <v>2596.8000000000002</v>
      </c>
      <c r="I102" s="90">
        <v>2637.4</v>
      </c>
      <c r="J102" s="90">
        <v>2661.8</v>
      </c>
      <c r="K102" s="90">
        <v>2678.6</v>
      </c>
      <c r="L102" s="40">
        <f t="shared" si="26"/>
        <v>2643.65</v>
      </c>
      <c r="M102" s="90">
        <v>2671</v>
      </c>
      <c r="N102" s="90">
        <v>2676.3</v>
      </c>
      <c r="O102" s="90">
        <v>2686.7</v>
      </c>
      <c r="P102" s="90">
        <v>2690.4</v>
      </c>
      <c r="Q102" s="40">
        <f t="shared" si="13"/>
        <v>2681.1</v>
      </c>
      <c r="R102" s="16">
        <f t="shared" si="10"/>
        <v>2655.4791666666665</v>
      </c>
      <c r="T102" s="6">
        <f t="shared" si="18"/>
        <v>1.4190707080261383E-2</v>
      </c>
      <c r="V102" s="23">
        <f>+claims!D102</f>
        <v>12</v>
      </c>
      <c r="W102" s="23">
        <f>+claims!E102</f>
        <v>14</v>
      </c>
      <c r="X102" s="23">
        <f>+claims!F102</f>
        <v>10</v>
      </c>
      <c r="Z102" s="6">
        <f t="shared" si="11"/>
        <v>4.6113496844107562E-3</v>
      </c>
      <c r="AA102" s="6">
        <f t="shared" si="12"/>
        <v>5.2957085847218808E-3</v>
      </c>
      <c r="AB102" s="6">
        <f t="shared" si="14"/>
        <v>3.7298123904367614E-3</v>
      </c>
      <c r="AD102" s="6">
        <f t="shared" si="15"/>
        <v>4.3987006708608003E-3</v>
      </c>
    </row>
    <row r="103" spans="1:30">
      <c r="A103" t="s">
        <v>156</v>
      </c>
      <c r="B103" t="s">
        <v>543</v>
      </c>
      <c r="C103" s="85">
        <v>67</v>
      </c>
      <c r="D103" s="85">
        <v>65.400000000000006</v>
      </c>
      <c r="E103" s="85">
        <v>67.099999999999994</v>
      </c>
      <c r="F103" s="85">
        <v>72</v>
      </c>
      <c r="G103" s="40">
        <f t="shared" si="25"/>
        <v>67.875</v>
      </c>
      <c r="H103" s="85">
        <v>72</v>
      </c>
      <c r="I103" s="85">
        <v>69.599999999999994</v>
      </c>
      <c r="J103" s="85">
        <v>67.900000000000006</v>
      </c>
      <c r="K103" s="85">
        <v>70</v>
      </c>
      <c r="L103" s="40">
        <f t="shared" si="26"/>
        <v>69.875</v>
      </c>
      <c r="M103" s="85">
        <v>70.5</v>
      </c>
      <c r="N103" s="85">
        <v>71.3</v>
      </c>
      <c r="O103" s="85">
        <v>70.8</v>
      </c>
      <c r="P103" s="85">
        <v>70.8</v>
      </c>
      <c r="Q103" s="40">
        <f>AVERAGE(M103:P103)</f>
        <v>70.850000000000009</v>
      </c>
      <c r="R103" s="16">
        <f>IF(G103&gt;0,(+G103+(L103*2)+(Q103*3))/6,IF(L103&gt;0,((L103*2)+(Q103*3))/5,Q103))</f>
        <v>70.029166666666669</v>
      </c>
      <c r="T103" s="6">
        <f t="shared" si="18"/>
        <v>3.7423128891984827E-4</v>
      </c>
      <c r="V103" s="23">
        <f>+claims!D103</f>
        <v>0</v>
      </c>
      <c r="W103" s="23">
        <f>+claims!E103</f>
        <v>0</v>
      </c>
      <c r="X103" s="23">
        <f>+claims!F103</f>
        <v>1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0.01</v>
      </c>
      <c r="AD103" s="6">
        <f t="shared" si="15"/>
        <v>5.0000000000000001E-3</v>
      </c>
    </row>
    <row r="104" spans="1:30">
      <c r="A104" t="s">
        <v>514</v>
      </c>
      <c r="B104" t="s">
        <v>515</v>
      </c>
      <c r="C104" s="85">
        <v>689.4</v>
      </c>
      <c r="D104" s="85">
        <v>701.4</v>
      </c>
      <c r="E104" s="85">
        <v>705.6</v>
      </c>
      <c r="F104" s="85">
        <v>713</v>
      </c>
      <c r="G104" s="40">
        <f t="shared" si="25"/>
        <v>702.35</v>
      </c>
      <c r="H104" s="85">
        <v>700.1</v>
      </c>
      <c r="I104" s="85">
        <v>708.4</v>
      </c>
      <c r="J104" s="85">
        <v>717.8</v>
      </c>
      <c r="K104" s="85">
        <v>724.8</v>
      </c>
      <c r="L104" s="40">
        <f t="shared" si="26"/>
        <v>712.77500000000009</v>
      </c>
      <c r="M104" s="85">
        <v>715.4</v>
      </c>
      <c r="N104" s="85">
        <v>717</v>
      </c>
      <c r="O104" s="85">
        <v>711.5</v>
      </c>
      <c r="P104" s="85">
        <v>720</v>
      </c>
      <c r="Q104" s="40">
        <f>AVERAGE(M104:P104)</f>
        <v>715.97500000000002</v>
      </c>
      <c r="R104" s="16">
        <f>IF(G104&gt;0,(+G104+(L104*2)+(Q104*3))/6,IF(L104&gt;0,((L104*2)+(Q104*3))/5,Q104))</f>
        <v>712.63750000000016</v>
      </c>
      <c r="T104" s="6">
        <f t="shared" si="18"/>
        <v>3.8082882154952353E-3</v>
      </c>
      <c r="V104" s="23">
        <f>+claims!D104</f>
        <v>7</v>
      </c>
      <c r="W104" s="23">
        <f>+claims!E104</f>
        <v>6</v>
      </c>
      <c r="X104" s="23">
        <f>+claims!F104</f>
        <v>7</v>
      </c>
      <c r="Z104" s="6">
        <f>IF(G104&gt;100,IF(V104&lt;1,0,+V104/G104),IF(V104&lt;1,0,+V104/100))</f>
        <v>9.9665408984124723E-3</v>
      </c>
      <c r="AA104" s="6">
        <f>IF(L104&gt;100,IF(W104&lt;1,0,+W104/L104),IF(W104&lt;1,0,+W104/100))</f>
        <v>8.4178036547297528E-3</v>
      </c>
      <c r="AB104" s="6">
        <f>IF(Q104&gt;100,IF(X104&lt;1,0,+X104/Q104),IF(X104&lt;1,0,+X104/100))</f>
        <v>9.7768776842766855E-3</v>
      </c>
      <c r="AD104" s="6">
        <f t="shared" si="15"/>
        <v>9.3554635434503399E-3</v>
      </c>
    </row>
    <row r="105" spans="1:30">
      <c r="A105" t="s">
        <v>559</v>
      </c>
      <c r="B105" t="s">
        <v>560</v>
      </c>
      <c r="C105" s="85">
        <v>2707.1</v>
      </c>
      <c r="D105" s="85">
        <v>2723.9</v>
      </c>
      <c r="E105" s="85">
        <v>2699.9</v>
      </c>
      <c r="F105" s="85">
        <v>2699.4</v>
      </c>
      <c r="G105" s="40">
        <f t="shared" ref="G105:G145" si="27">AVERAGE(C105:F105)</f>
        <v>2707.5749999999998</v>
      </c>
      <c r="H105" s="90">
        <v>2639.5</v>
      </c>
      <c r="I105" s="90">
        <v>2537</v>
      </c>
      <c r="J105" s="90">
        <v>2511</v>
      </c>
      <c r="K105" s="90">
        <v>2516</v>
      </c>
      <c r="L105" s="40">
        <f t="shared" ref="L105:L129" si="28">AVERAGE(H105:K105)</f>
        <v>2550.875</v>
      </c>
      <c r="M105" s="90">
        <v>2509</v>
      </c>
      <c r="N105" s="90">
        <v>2534</v>
      </c>
      <c r="O105" s="90">
        <v>2544</v>
      </c>
      <c r="P105" s="90">
        <v>2539</v>
      </c>
      <c r="Q105" s="40">
        <f t="shared" si="13"/>
        <v>2531.5</v>
      </c>
      <c r="R105" s="16">
        <f t="shared" ref="R105:R164" si="29">IF(G105&gt;0,(+G105+(L105*2)+(Q105*3))/6,IF(L105&gt;0,((L105*2)+(Q105*3))/5,Q105))</f>
        <v>2567.3041666666668</v>
      </c>
      <c r="T105" s="6">
        <f t="shared" si="18"/>
        <v>1.3719505644185831E-2</v>
      </c>
      <c r="V105" s="23">
        <f>+claims!D105</f>
        <v>427</v>
      </c>
      <c r="W105" s="23">
        <f>+claims!E105</f>
        <v>476</v>
      </c>
      <c r="X105" s="23">
        <f>+claims!F105</f>
        <v>499</v>
      </c>
      <c r="Z105" s="6">
        <f t="shared" ref="Z105:Z168" si="30">IF(G105&gt;100,IF(V105&lt;1,0,+V105/G105),IF(V105&lt;1,0,+V105/100))</f>
        <v>0.15770569605643428</v>
      </c>
      <c r="AA105" s="6">
        <f t="shared" ref="AA105:AA168" si="31">IF(L105&gt;100,IF(W105&lt;1,0,+W105/L105),IF(W105&lt;1,0,+W105/100))</f>
        <v>0.18660263635027197</v>
      </c>
      <c r="AB105" s="6">
        <f t="shared" si="14"/>
        <v>0.19711633418921587</v>
      </c>
      <c r="AD105" s="6">
        <f t="shared" si="15"/>
        <v>0.1870433285541043</v>
      </c>
    </row>
    <row r="106" spans="1:30">
      <c r="A106" t="s">
        <v>157</v>
      </c>
      <c r="B106" t="s">
        <v>158</v>
      </c>
      <c r="C106" s="85">
        <v>37762.199999999997</v>
      </c>
      <c r="D106" s="85">
        <v>37857.5</v>
      </c>
      <c r="E106" s="85">
        <v>37890.6</v>
      </c>
      <c r="F106" s="85">
        <v>37745</v>
      </c>
      <c r="G106" s="40">
        <f t="shared" si="27"/>
        <v>37813.824999999997</v>
      </c>
      <c r="H106" s="90">
        <v>37561</v>
      </c>
      <c r="I106" s="90">
        <v>37687.199999999997</v>
      </c>
      <c r="J106" s="90">
        <v>37817.199999999997</v>
      </c>
      <c r="K106" s="90">
        <v>37771.1</v>
      </c>
      <c r="L106" s="40">
        <f t="shared" si="28"/>
        <v>37709.125</v>
      </c>
      <c r="M106" s="90">
        <v>37259.199999999997</v>
      </c>
      <c r="N106" s="90">
        <v>37200.1</v>
      </c>
      <c r="O106" s="90">
        <v>37170.300000000003</v>
      </c>
      <c r="P106" s="90">
        <v>37365.199999999997</v>
      </c>
      <c r="Q106" s="40">
        <f t="shared" ref="Q106:Q142" si="32">AVERAGE(M106:P106)</f>
        <v>37248.699999999997</v>
      </c>
      <c r="R106" s="16">
        <f t="shared" si="29"/>
        <v>37496.362499999996</v>
      </c>
      <c r="T106" s="6">
        <f t="shared" si="18"/>
        <v>0.20037811009480613</v>
      </c>
      <c r="V106" s="23">
        <f>+claims!D106</f>
        <v>1746</v>
      </c>
      <c r="W106" s="23">
        <f>+claims!E106</f>
        <v>1725</v>
      </c>
      <c r="X106" s="23">
        <f>+claims!F106</f>
        <v>1710</v>
      </c>
      <c r="Z106" s="6">
        <f t="shared" si="30"/>
        <v>4.6173588627968741E-2</v>
      </c>
      <c r="AA106" s="6">
        <f t="shared" si="31"/>
        <v>4.5744895963510161E-2</v>
      </c>
      <c r="AB106" s="6">
        <f t="shared" si="14"/>
        <v>4.5907642414366144E-2</v>
      </c>
      <c r="AD106" s="6">
        <f t="shared" si="15"/>
        <v>4.5897717966347916E-2</v>
      </c>
    </row>
    <row r="107" spans="1:30" s="52" customFormat="1">
      <c r="A107" s="52" t="s">
        <v>519</v>
      </c>
      <c r="B107" s="52" t="s">
        <v>518</v>
      </c>
      <c r="C107" s="40">
        <v>980.1</v>
      </c>
      <c r="D107" s="40">
        <v>980.1</v>
      </c>
      <c r="E107" s="40">
        <v>980.1</v>
      </c>
      <c r="F107" s="40">
        <v>980.1</v>
      </c>
      <c r="G107" s="40">
        <f t="shared" si="27"/>
        <v>980.1</v>
      </c>
      <c r="H107" s="40">
        <v>979.9</v>
      </c>
      <c r="I107" s="40">
        <v>979.9</v>
      </c>
      <c r="J107" s="40">
        <v>979.9</v>
      </c>
      <c r="K107" s="40">
        <v>979.9</v>
      </c>
      <c r="L107" s="40">
        <f t="shared" si="28"/>
        <v>979.9</v>
      </c>
      <c r="M107" s="40">
        <v>994.2</v>
      </c>
      <c r="N107" s="40">
        <v>994.2</v>
      </c>
      <c r="O107" s="40">
        <v>994.2</v>
      </c>
      <c r="P107" s="40">
        <v>994.2</v>
      </c>
      <c r="Q107" s="40">
        <f t="shared" si="32"/>
        <v>994.2</v>
      </c>
      <c r="R107" s="40">
        <f>IF(G107&gt;0,(+G107+(L107*2)+(Q107*3))/6,IF(L107&gt;0,((L107*2)+(Q107*3))/5,Q107))</f>
        <v>987.08333333333337</v>
      </c>
      <c r="T107" s="41">
        <f t="shared" si="18"/>
        <v>5.2749088085388262E-3</v>
      </c>
      <c r="V107" s="42">
        <f>+claims!D107</f>
        <v>22</v>
      </c>
      <c r="W107" s="42">
        <f>+claims!E107</f>
        <v>14</v>
      </c>
      <c r="X107" s="42">
        <f>+claims!F107</f>
        <v>13</v>
      </c>
      <c r="Z107" s="41">
        <f>IF(G107&gt;100,IF(V107&lt;1,0,+V107/G107),IF(V107&lt;1,0,+V107/100))</f>
        <v>2.2446689113355778E-2</v>
      </c>
      <c r="AA107" s="41">
        <f>IF(L107&gt;100,IF(W107&lt;1,0,+W107/L107),IF(W107&lt;1,0,+W107/100))</f>
        <v>1.4287172160424534E-2</v>
      </c>
      <c r="AB107" s="41">
        <f>IF(Q107&gt;100,IF(X107&lt;1,0,+X107/Q107),IF(X107&lt;1,0,+X107/100))</f>
        <v>1.3075839871253268E-2</v>
      </c>
      <c r="AD107" s="41">
        <f t="shared" si="15"/>
        <v>1.5041425507994107E-2</v>
      </c>
    </row>
    <row r="108" spans="1:30">
      <c r="A108" t="s">
        <v>159</v>
      </c>
      <c r="B108" t="s">
        <v>160</v>
      </c>
      <c r="C108" s="85">
        <v>700.9</v>
      </c>
      <c r="D108" s="85">
        <v>712.8</v>
      </c>
      <c r="E108" s="85">
        <v>718.8</v>
      </c>
      <c r="F108" s="85">
        <v>719.2</v>
      </c>
      <c r="G108" s="40">
        <f t="shared" si="27"/>
        <v>712.92499999999995</v>
      </c>
      <c r="H108" s="85">
        <v>738.1</v>
      </c>
      <c r="I108" s="85">
        <v>752</v>
      </c>
      <c r="J108" s="85">
        <v>762.3</v>
      </c>
      <c r="K108" s="85">
        <v>769</v>
      </c>
      <c r="L108" s="40">
        <f t="shared" si="28"/>
        <v>755.34999999999991</v>
      </c>
      <c r="M108" s="85">
        <v>798.2</v>
      </c>
      <c r="N108" s="85">
        <v>822.5</v>
      </c>
      <c r="O108" s="85">
        <v>818.1</v>
      </c>
      <c r="P108" s="85">
        <v>815.8</v>
      </c>
      <c r="Q108" s="40">
        <f t="shared" si="32"/>
        <v>813.65000000000009</v>
      </c>
      <c r="R108" s="16">
        <f t="shared" si="29"/>
        <v>777.42916666666679</v>
      </c>
      <c r="T108" s="6">
        <f t="shared" si="18"/>
        <v>4.154530646785985E-3</v>
      </c>
      <c r="V108" s="23">
        <f>+claims!D108</f>
        <v>3</v>
      </c>
      <c r="W108" s="23">
        <f>+claims!E108</f>
        <v>3</v>
      </c>
      <c r="X108" s="23">
        <f>+claims!F108</f>
        <v>5</v>
      </c>
      <c r="Z108" s="6">
        <f t="shared" si="30"/>
        <v>4.2080162709962482E-3</v>
      </c>
      <c r="AA108" s="6">
        <f t="shared" si="31"/>
        <v>3.9716687628251809E-3</v>
      </c>
      <c r="AB108" s="6">
        <f t="shared" si="14"/>
        <v>6.1451484053339882E-3</v>
      </c>
      <c r="AD108" s="6">
        <f t="shared" si="15"/>
        <v>5.0977998354414288E-3</v>
      </c>
    </row>
    <row r="109" spans="1:30">
      <c r="A109" t="s">
        <v>161</v>
      </c>
      <c r="B109" t="s">
        <v>162</v>
      </c>
      <c r="C109" s="85">
        <v>1632.9</v>
      </c>
      <c r="D109" s="85">
        <v>1484.5</v>
      </c>
      <c r="E109" s="85">
        <v>1442.4</v>
      </c>
      <c r="F109" s="85">
        <v>1082.0999999999999</v>
      </c>
      <c r="G109" s="40">
        <f t="shared" si="27"/>
        <v>1410.4749999999999</v>
      </c>
      <c r="H109" s="90">
        <v>1385</v>
      </c>
      <c r="I109" s="90">
        <v>1386.7</v>
      </c>
      <c r="J109" s="90">
        <v>1400.7</v>
      </c>
      <c r="K109" s="90">
        <v>1230.8</v>
      </c>
      <c r="L109" s="40">
        <f t="shared" si="28"/>
        <v>1350.8</v>
      </c>
      <c r="M109" s="90">
        <v>1387.8</v>
      </c>
      <c r="N109" s="90">
        <v>1351.7</v>
      </c>
      <c r="O109" s="90">
        <v>1396.7</v>
      </c>
      <c r="P109" s="90">
        <v>998.7</v>
      </c>
      <c r="Q109" s="40">
        <f t="shared" si="32"/>
        <v>1283.7249999999999</v>
      </c>
      <c r="R109" s="16">
        <f t="shared" si="29"/>
        <v>1327.2083333333333</v>
      </c>
      <c r="T109" s="6">
        <f t="shared" si="18"/>
        <v>7.0925145748580503E-3</v>
      </c>
      <c r="V109" s="23">
        <f>+claims!D109</f>
        <v>21</v>
      </c>
      <c r="W109" s="23">
        <f>+claims!E109</f>
        <v>23</v>
      </c>
      <c r="X109" s="23">
        <f>+claims!F109</f>
        <v>19</v>
      </c>
      <c r="Z109" s="6">
        <f t="shared" si="30"/>
        <v>1.4888601357698648E-2</v>
      </c>
      <c r="AA109" s="6">
        <f t="shared" si="31"/>
        <v>1.7026946994373706E-2</v>
      </c>
      <c r="AB109" s="6">
        <f t="shared" ref="AB109:AB172" si="33">IF(Q109&gt;100,IF(X109&lt;1,0,+X109/Q109),IF(X109&lt;1,0,+X109/100))</f>
        <v>1.4800677715242752E-2</v>
      </c>
      <c r="AD109" s="6">
        <f t="shared" si="15"/>
        <v>1.5557421415362385E-2</v>
      </c>
    </row>
    <row r="110" spans="1:30">
      <c r="A110" t="s">
        <v>163</v>
      </c>
      <c r="B110" t="s">
        <v>164</v>
      </c>
      <c r="C110" s="85">
        <v>1657.2</v>
      </c>
      <c r="D110" s="85">
        <v>1658.6</v>
      </c>
      <c r="E110" s="85">
        <v>1686</v>
      </c>
      <c r="F110" s="85">
        <v>1682</v>
      </c>
      <c r="G110" s="40">
        <f t="shared" si="27"/>
        <v>1670.95</v>
      </c>
      <c r="H110" s="90">
        <v>1678</v>
      </c>
      <c r="I110" s="90">
        <v>1667</v>
      </c>
      <c r="J110" s="90">
        <v>1671</v>
      </c>
      <c r="K110" s="90">
        <v>1691</v>
      </c>
      <c r="L110" s="40">
        <f t="shared" si="28"/>
        <v>1676.75</v>
      </c>
      <c r="M110" s="90">
        <v>1643</v>
      </c>
      <c r="N110" s="90">
        <v>1651</v>
      </c>
      <c r="O110" s="90">
        <v>1663</v>
      </c>
      <c r="P110" s="90">
        <v>1668</v>
      </c>
      <c r="Q110" s="40">
        <f t="shared" si="32"/>
        <v>1656.25</v>
      </c>
      <c r="R110" s="16">
        <f t="shared" si="29"/>
        <v>1665.5333333333335</v>
      </c>
      <c r="T110" s="6">
        <f t="shared" si="18"/>
        <v>8.9005012588417396E-3</v>
      </c>
      <c r="V110" s="23">
        <f>+claims!D110</f>
        <v>44</v>
      </c>
      <c r="W110" s="23">
        <f>+claims!E110</f>
        <v>33</v>
      </c>
      <c r="X110" s="23">
        <f>+claims!F110</f>
        <v>34</v>
      </c>
      <c r="Z110" s="6">
        <f t="shared" si="30"/>
        <v>2.6332325922379485E-2</v>
      </c>
      <c r="AA110" s="6">
        <f t="shared" si="31"/>
        <v>1.9680930371253912E-2</v>
      </c>
      <c r="AB110" s="6">
        <f t="shared" si="33"/>
        <v>2.0528301886792454E-2</v>
      </c>
      <c r="AD110" s="6">
        <f t="shared" si="15"/>
        <v>2.1213182054210782E-2</v>
      </c>
    </row>
    <row r="111" spans="1:30">
      <c r="A111" t="s">
        <v>165</v>
      </c>
      <c r="B111" t="s">
        <v>166</v>
      </c>
      <c r="C111" s="85">
        <v>6659.2000000000007</v>
      </c>
      <c r="D111" s="85">
        <v>6636.4</v>
      </c>
      <c r="E111" s="85">
        <v>6526</v>
      </c>
      <c r="F111" s="85">
        <v>5405.3</v>
      </c>
      <c r="G111" s="40">
        <f t="shared" si="27"/>
        <v>6306.7249999999995</v>
      </c>
      <c r="H111" s="90">
        <v>6774.5</v>
      </c>
      <c r="I111" s="90">
        <v>6499.6</v>
      </c>
      <c r="J111" s="90">
        <v>6725.3</v>
      </c>
      <c r="K111" s="90">
        <v>5582.4</v>
      </c>
      <c r="L111" s="40">
        <f t="shared" si="28"/>
        <v>6395.4500000000007</v>
      </c>
      <c r="M111" s="90">
        <v>6978.9</v>
      </c>
      <c r="N111" s="90">
        <v>6788.3</v>
      </c>
      <c r="O111" s="90">
        <v>6938.2000000000007</v>
      </c>
      <c r="P111" s="90">
        <v>5625.4</v>
      </c>
      <c r="Q111" s="40">
        <f t="shared" si="32"/>
        <v>6582.7000000000007</v>
      </c>
      <c r="R111" s="16">
        <f t="shared" si="29"/>
        <v>6474.2875000000013</v>
      </c>
      <c r="T111" s="6">
        <f t="shared" si="18"/>
        <v>3.4598169181355325E-2</v>
      </c>
      <c r="V111" s="23">
        <f>+claims!D111</f>
        <v>89</v>
      </c>
      <c r="W111" s="23">
        <f>+claims!E111</f>
        <v>78</v>
      </c>
      <c r="X111" s="23">
        <f>+claims!F111</f>
        <v>91</v>
      </c>
      <c r="Z111" s="6">
        <f t="shared" si="30"/>
        <v>1.4111920212154487E-2</v>
      </c>
      <c r="AA111" s="6">
        <f t="shared" si="31"/>
        <v>1.2196170715117778E-2</v>
      </c>
      <c r="AB111" s="6">
        <f t="shared" si="33"/>
        <v>1.3824114724960881E-2</v>
      </c>
      <c r="AD111" s="6">
        <f t="shared" si="15"/>
        <v>1.332943430287878E-2</v>
      </c>
    </row>
    <row r="112" spans="1:30">
      <c r="A112" t="s">
        <v>167</v>
      </c>
      <c r="B112" t="s">
        <v>168</v>
      </c>
      <c r="C112" s="85">
        <v>1808.6999999999998</v>
      </c>
      <c r="D112" s="85">
        <v>1844.2</v>
      </c>
      <c r="E112" s="85">
        <v>1801.8999999999999</v>
      </c>
      <c r="F112" s="85">
        <v>1426.4</v>
      </c>
      <c r="G112" s="40">
        <f t="shared" si="27"/>
        <v>1720.2999999999997</v>
      </c>
      <c r="H112" s="90">
        <v>1846.4</v>
      </c>
      <c r="I112" s="90">
        <v>1881.6</v>
      </c>
      <c r="J112" s="90">
        <v>1814.8</v>
      </c>
      <c r="K112" s="90">
        <v>1400.9</v>
      </c>
      <c r="L112" s="40">
        <f t="shared" si="28"/>
        <v>1735.9250000000002</v>
      </c>
      <c r="M112" s="90">
        <v>1865.8</v>
      </c>
      <c r="N112" s="90">
        <v>1942</v>
      </c>
      <c r="O112" s="90">
        <v>1818.2</v>
      </c>
      <c r="P112" s="90">
        <v>1384.5</v>
      </c>
      <c r="Q112" s="40">
        <f t="shared" si="32"/>
        <v>1752.625</v>
      </c>
      <c r="R112" s="16">
        <f t="shared" si="29"/>
        <v>1741.6708333333333</v>
      </c>
      <c r="T112" s="6">
        <f t="shared" si="18"/>
        <v>9.3073750817983872E-3</v>
      </c>
      <c r="V112" s="23">
        <f>+claims!D112</f>
        <v>26</v>
      </c>
      <c r="W112" s="23">
        <f>+claims!E112</f>
        <v>28</v>
      </c>
      <c r="X112" s="23">
        <f>+claims!F112</f>
        <v>36</v>
      </c>
      <c r="Z112" s="6">
        <f t="shared" si="30"/>
        <v>1.5113642969249552E-2</v>
      </c>
      <c r="AA112" s="6">
        <f t="shared" si="31"/>
        <v>1.6129729106960266E-2</v>
      </c>
      <c r="AB112" s="6">
        <f t="shared" si="33"/>
        <v>2.054061764496113E-2</v>
      </c>
      <c r="AD112" s="6">
        <f t="shared" si="15"/>
        <v>1.8165825686342247E-2</v>
      </c>
    </row>
    <row r="113" spans="1:30">
      <c r="A113" t="s">
        <v>169</v>
      </c>
      <c r="B113" t="s">
        <v>170</v>
      </c>
      <c r="C113" s="85">
        <v>6673.7</v>
      </c>
      <c r="D113" s="85">
        <v>6558.2</v>
      </c>
      <c r="E113" s="85">
        <v>6586.7</v>
      </c>
      <c r="F113" s="85">
        <v>5384.9</v>
      </c>
      <c r="G113" s="40">
        <f t="shared" si="27"/>
        <v>6300.875</v>
      </c>
      <c r="H113" s="90">
        <v>6979.2</v>
      </c>
      <c r="I113" s="90">
        <v>6705.2</v>
      </c>
      <c r="J113" s="90">
        <v>6857.9</v>
      </c>
      <c r="K113" s="90">
        <v>5568.6</v>
      </c>
      <c r="L113" s="40">
        <f t="shared" si="28"/>
        <v>6527.7250000000004</v>
      </c>
      <c r="M113" s="90">
        <v>7084.3</v>
      </c>
      <c r="N113" s="90">
        <v>6746.5</v>
      </c>
      <c r="O113" s="90">
        <v>6914.9</v>
      </c>
      <c r="P113" s="90">
        <v>5465.4000000000005</v>
      </c>
      <c r="Q113" s="40">
        <f t="shared" si="32"/>
        <v>6552.7749999999996</v>
      </c>
      <c r="R113" s="16">
        <f t="shared" si="29"/>
        <v>6502.4416666666657</v>
      </c>
      <c r="T113" s="6">
        <f t="shared" si="18"/>
        <v>3.4748623207608152E-2</v>
      </c>
      <c r="V113" s="23">
        <f>+claims!D113</f>
        <v>109</v>
      </c>
      <c r="W113" s="23">
        <f>+claims!E113</f>
        <v>115</v>
      </c>
      <c r="X113" s="23">
        <f>+claims!F113</f>
        <v>109</v>
      </c>
      <c r="Z113" s="6">
        <f t="shared" si="30"/>
        <v>1.7299184637054377E-2</v>
      </c>
      <c r="AA113" s="6">
        <f t="shared" si="31"/>
        <v>1.7617163713238532E-2</v>
      </c>
      <c r="AB113" s="6">
        <f t="shared" si="33"/>
        <v>1.6634174071290409E-2</v>
      </c>
      <c r="AD113" s="6">
        <f t="shared" si="15"/>
        <v>1.7072672379567111E-2</v>
      </c>
    </row>
    <row r="114" spans="1:30">
      <c r="A114" t="s">
        <v>171</v>
      </c>
      <c r="B114" t="s">
        <v>172</v>
      </c>
      <c r="C114" s="85">
        <v>1507.9</v>
      </c>
      <c r="D114" s="85">
        <v>1417.8</v>
      </c>
      <c r="E114" s="85">
        <v>1435</v>
      </c>
      <c r="F114" s="85">
        <v>967.1</v>
      </c>
      <c r="G114" s="40">
        <f t="shared" si="27"/>
        <v>1331.95</v>
      </c>
      <c r="H114" s="90">
        <v>1517</v>
      </c>
      <c r="I114" s="90">
        <v>1420.8</v>
      </c>
      <c r="J114" s="90">
        <v>1230.2</v>
      </c>
      <c r="K114" s="85">
        <v>966.2</v>
      </c>
      <c r="L114" s="40">
        <f t="shared" si="28"/>
        <v>1283.55</v>
      </c>
      <c r="M114" s="90">
        <v>1538.9</v>
      </c>
      <c r="N114" s="90">
        <v>1408.9</v>
      </c>
      <c r="O114" s="90">
        <v>1502</v>
      </c>
      <c r="P114" s="85">
        <v>1023.9</v>
      </c>
      <c r="Q114" s="40">
        <f t="shared" si="32"/>
        <v>1368.425</v>
      </c>
      <c r="R114" s="16">
        <f t="shared" si="29"/>
        <v>1334.0541666666666</v>
      </c>
      <c r="T114" s="6">
        <f t="shared" si="18"/>
        <v>7.129098260685105E-3</v>
      </c>
      <c r="V114" s="23">
        <f>+claims!D114</f>
        <v>21</v>
      </c>
      <c r="W114" s="23">
        <f>+claims!E114</f>
        <v>23</v>
      </c>
      <c r="X114" s="23">
        <f>+claims!F114</f>
        <v>12</v>
      </c>
      <c r="Z114" s="6">
        <f t="shared" si="30"/>
        <v>1.5766357596005854E-2</v>
      </c>
      <c r="AA114" s="6">
        <f t="shared" si="31"/>
        <v>1.7919052627478477E-2</v>
      </c>
      <c r="AB114" s="6">
        <f t="shared" si="33"/>
        <v>8.76920547344575E-3</v>
      </c>
      <c r="AD114" s="6">
        <f t="shared" si="15"/>
        <v>1.2985346545216677E-2</v>
      </c>
    </row>
    <row r="115" spans="1:30">
      <c r="A115" t="s">
        <v>173</v>
      </c>
      <c r="B115" t="s">
        <v>174</v>
      </c>
      <c r="C115" s="85">
        <v>826.7</v>
      </c>
      <c r="D115" s="85">
        <v>766.6</v>
      </c>
      <c r="E115" s="85">
        <v>792.3</v>
      </c>
      <c r="F115" s="85">
        <v>589.9</v>
      </c>
      <c r="G115" s="40">
        <f t="shared" si="27"/>
        <v>743.87500000000011</v>
      </c>
      <c r="H115" s="85">
        <v>800.9</v>
      </c>
      <c r="I115" s="85">
        <v>768.4</v>
      </c>
      <c r="J115" s="85">
        <v>764.6</v>
      </c>
      <c r="K115" s="85">
        <v>575.1</v>
      </c>
      <c r="L115" s="40">
        <f t="shared" si="28"/>
        <v>727.25</v>
      </c>
      <c r="M115" s="85">
        <v>821.7</v>
      </c>
      <c r="N115" s="85">
        <v>777.8</v>
      </c>
      <c r="O115" s="85">
        <v>793.3</v>
      </c>
      <c r="P115" s="85">
        <v>591</v>
      </c>
      <c r="Q115" s="40">
        <f t="shared" si="32"/>
        <v>745.95</v>
      </c>
      <c r="R115" s="16">
        <f t="shared" si="29"/>
        <v>739.37083333333339</v>
      </c>
      <c r="T115" s="6">
        <f t="shared" si="18"/>
        <v>3.9511494012933988E-3</v>
      </c>
      <c r="V115" s="23">
        <f>+claims!D115</f>
        <v>11</v>
      </c>
      <c r="W115" s="23">
        <f>+claims!E115</f>
        <v>17</v>
      </c>
      <c r="X115" s="23">
        <f>+claims!F115</f>
        <v>11</v>
      </c>
      <c r="Z115" s="6">
        <f t="shared" si="30"/>
        <v>1.4787430683918667E-2</v>
      </c>
      <c r="AA115" s="6">
        <f t="shared" si="31"/>
        <v>2.3375730491577863E-2</v>
      </c>
      <c r="AB115" s="6">
        <f t="shared" si="33"/>
        <v>1.4746296668677524E-2</v>
      </c>
      <c r="AD115" s="6">
        <f t="shared" si="15"/>
        <v>1.7629630278851161E-2</v>
      </c>
    </row>
    <row r="116" spans="1:30">
      <c r="A116" t="s">
        <v>175</v>
      </c>
      <c r="B116" t="s">
        <v>176</v>
      </c>
      <c r="C116" s="85">
        <v>948.8</v>
      </c>
      <c r="D116" s="85">
        <v>1055.2</v>
      </c>
      <c r="E116" s="85">
        <v>1014.0999999999999</v>
      </c>
      <c r="F116" s="85">
        <v>783.7</v>
      </c>
      <c r="G116" s="40">
        <f t="shared" si="27"/>
        <v>950.45</v>
      </c>
      <c r="H116" s="85">
        <v>952</v>
      </c>
      <c r="I116" s="90">
        <v>1012.3</v>
      </c>
      <c r="J116" s="90">
        <v>1000.9</v>
      </c>
      <c r="K116" s="85">
        <v>775.6</v>
      </c>
      <c r="L116" s="40">
        <f t="shared" si="28"/>
        <v>935.19999999999993</v>
      </c>
      <c r="M116" s="85">
        <v>956.90000000000009</v>
      </c>
      <c r="N116" s="90">
        <v>963.8</v>
      </c>
      <c r="O116" s="90">
        <v>978.9</v>
      </c>
      <c r="P116" s="85">
        <v>777.59999999999991</v>
      </c>
      <c r="Q116" s="40">
        <f t="shared" si="32"/>
        <v>919.3</v>
      </c>
      <c r="R116" s="16">
        <f t="shared" si="29"/>
        <v>929.79166666666663</v>
      </c>
      <c r="T116" s="6">
        <f t="shared" si="18"/>
        <v>4.9687458869794804E-3</v>
      </c>
      <c r="V116" s="23">
        <f>+claims!D116</f>
        <v>14</v>
      </c>
      <c r="W116" s="23">
        <f>+claims!E116</f>
        <v>9</v>
      </c>
      <c r="X116" s="23">
        <f>+claims!F116</f>
        <v>5</v>
      </c>
      <c r="Z116" s="6">
        <f t="shared" si="30"/>
        <v>1.472986480088379E-2</v>
      </c>
      <c r="AA116" s="6">
        <f t="shared" si="31"/>
        <v>9.6236099230111206E-3</v>
      </c>
      <c r="AB116" s="6">
        <f t="shared" si="33"/>
        <v>5.4389209180898514E-3</v>
      </c>
      <c r="AD116" s="6">
        <f t="shared" si="15"/>
        <v>8.382307900195932E-3</v>
      </c>
    </row>
    <row r="117" spans="1:30">
      <c r="A117" t="s">
        <v>177</v>
      </c>
      <c r="B117" t="s">
        <v>544</v>
      </c>
      <c r="C117" s="85">
        <f>5317.3-1447</f>
        <v>3870.3</v>
      </c>
      <c r="D117" s="85">
        <f>5386-1447</f>
        <v>3939</v>
      </c>
      <c r="E117" s="85">
        <f>5302-1447</f>
        <v>3855</v>
      </c>
      <c r="F117" s="85">
        <f>5439.6-1447</f>
        <v>3992.6000000000004</v>
      </c>
      <c r="G117" s="40">
        <f t="shared" si="27"/>
        <v>3914.2249999999999</v>
      </c>
      <c r="H117" s="90">
        <f>5511.7-1518.6</f>
        <v>3993.1</v>
      </c>
      <c r="I117" s="90">
        <f>5617.7-1518.6</f>
        <v>4099.1000000000004</v>
      </c>
      <c r="J117" s="90">
        <f>5638.4-1518.6</f>
        <v>4119.7999999999993</v>
      </c>
      <c r="K117" s="90">
        <f>5652.2-1518.6</f>
        <v>4133.6000000000004</v>
      </c>
      <c r="L117" s="40">
        <f t="shared" si="28"/>
        <v>4086.4</v>
      </c>
      <c r="M117" s="90">
        <v>3927</v>
      </c>
      <c r="N117" s="90">
        <v>4200</v>
      </c>
      <c r="O117" s="90">
        <v>4250</v>
      </c>
      <c r="P117" s="90">
        <v>4225</v>
      </c>
      <c r="Q117" s="40">
        <f t="shared" si="32"/>
        <v>4150.5</v>
      </c>
      <c r="R117" s="16">
        <f t="shared" si="29"/>
        <v>4089.7541666666671</v>
      </c>
      <c r="T117" s="6">
        <f t="shared" si="18"/>
        <v>2.185537892292954E-2</v>
      </c>
      <c r="V117" s="23">
        <f>+claims!D117</f>
        <v>53</v>
      </c>
      <c r="W117" s="23">
        <f>+claims!E117</f>
        <v>60</v>
      </c>
      <c r="X117" s="23">
        <f>+claims!F117</f>
        <v>56</v>
      </c>
      <c r="Z117" s="6">
        <f t="shared" si="30"/>
        <v>1.3540356009171675E-2</v>
      </c>
      <c r="AA117" s="6">
        <f t="shared" si="31"/>
        <v>1.4682850430696946E-2</v>
      </c>
      <c r="AB117" s="6">
        <f t="shared" si="33"/>
        <v>1.3492350319238646E-2</v>
      </c>
      <c r="AD117" s="6">
        <f t="shared" si="15"/>
        <v>1.3897184638046919E-2</v>
      </c>
    </row>
    <row r="118" spans="1:30">
      <c r="A118" t="s">
        <v>178</v>
      </c>
      <c r="B118" t="s">
        <v>179</v>
      </c>
      <c r="C118" s="85">
        <v>5648.6</v>
      </c>
      <c r="D118" s="85">
        <v>5341.5</v>
      </c>
      <c r="E118" s="85">
        <v>5213</v>
      </c>
      <c r="F118" s="85">
        <v>3906.7</v>
      </c>
      <c r="G118" s="40">
        <f t="shared" si="27"/>
        <v>5027.45</v>
      </c>
      <c r="H118" s="90">
        <v>5436.2</v>
      </c>
      <c r="I118" s="90">
        <v>5264.2</v>
      </c>
      <c r="J118" s="90">
        <v>5400.7</v>
      </c>
      <c r="K118" s="90">
        <v>3950.3</v>
      </c>
      <c r="L118" s="40">
        <f t="shared" si="28"/>
        <v>5012.8499999999995</v>
      </c>
      <c r="M118" s="90">
        <v>5532</v>
      </c>
      <c r="N118" s="90">
        <v>5133</v>
      </c>
      <c r="O118" s="90">
        <v>5305.8</v>
      </c>
      <c r="P118" s="90">
        <v>3866.6000000000004</v>
      </c>
      <c r="Q118" s="40">
        <f t="shared" si="32"/>
        <v>4959.3500000000004</v>
      </c>
      <c r="R118" s="16">
        <f t="shared" si="29"/>
        <v>4988.5333333333328</v>
      </c>
      <c r="T118" s="6">
        <f t="shared" si="18"/>
        <v>2.6658396037169657E-2</v>
      </c>
      <c r="V118" s="23">
        <f>+claims!D118</f>
        <v>47</v>
      </c>
      <c r="W118" s="23">
        <f>+claims!E118</f>
        <v>58</v>
      </c>
      <c r="X118" s="23">
        <f>+claims!F118</f>
        <v>78</v>
      </c>
      <c r="Z118" s="6">
        <f t="shared" si="30"/>
        <v>9.348675770022576E-3</v>
      </c>
      <c r="AA118" s="6">
        <f t="shared" si="31"/>
        <v>1.1570264420439472E-2</v>
      </c>
      <c r="AB118" s="6">
        <f t="shared" si="33"/>
        <v>1.5727867563289543E-2</v>
      </c>
      <c r="AD118" s="6">
        <f t="shared" si="15"/>
        <v>1.3278801216795024E-2</v>
      </c>
    </row>
    <row r="119" spans="1:30">
      <c r="A119" t="s">
        <v>180</v>
      </c>
      <c r="B119" t="s">
        <v>181</v>
      </c>
      <c r="C119" s="85">
        <v>2403.1999999999998</v>
      </c>
      <c r="D119" s="85">
        <v>2322.1999999999998</v>
      </c>
      <c r="E119" s="85">
        <v>2381.6</v>
      </c>
      <c r="F119" s="85">
        <v>1805.9</v>
      </c>
      <c r="G119" s="40">
        <f t="shared" si="27"/>
        <v>2228.2249999999999</v>
      </c>
      <c r="H119" s="90">
        <v>2540</v>
      </c>
      <c r="I119" s="90">
        <v>2417.6999999999998</v>
      </c>
      <c r="J119" s="90">
        <v>2527.1999999999998</v>
      </c>
      <c r="K119" s="90">
        <v>1887.6</v>
      </c>
      <c r="L119" s="40">
        <f t="shared" si="28"/>
        <v>2343.125</v>
      </c>
      <c r="M119" s="90">
        <v>2645.7</v>
      </c>
      <c r="N119" s="90">
        <v>2531.5</v>
      </c>
      <c r="O119" s="90">
        <v>2635.1000000000004</v>
      </c>
      <c r="P119" s="90">
        <v>1919.3999999999999</v>
      </c>
      <c r="Q119" s="40">
        <f t="shared" si="32"/>
        <v>2432.9250000000002</v>
      </c>
      <c r="R119" s="16">
        <f t="shared" si="29"/>
        <v>2368.875</v>
      </c>
      <c r="T119" s="6">
        <f t="shared" si="18"/>
        <v>1.2659113148664325E-2</v>
      </c>
      <c r="V119" s="23">
        <f>+claims!D119</f>
        <v>24</v>
      </c>
      <c r="W119" s="23">
        <f>+claims!E119</f>
        <v>17</v>
      </c>
      <c r="X119" s="23">
        <f>+claims!F119</f>
        <v>18</v>
      </c>
      <c r="Z119" s="6">
        <f t="shared" si="30"/>
        <v>1.0770905092618565E-2</v>
      </c>
      <c r="AA119" s="6">
        <f t="shared" si="31"/>
        <v>7.2552680714857293E-3</v>
      </c>
      <c r="AB119" s="6">
        <f t="shared" si="33"/>
        <v>7.3985018033848144E-3</v>
      </c>
      <c r="AD119" s="6">
        <f t="shared" si="15"/>
        <v>7.9128244409574101E-3</v>
      </c>
    </row>
    <row r="120" spans="1:30">
      <c r="A120" t="s">
        <v>182</v>
      </c>
      <c r="B120" s="36" t="s">
        <v>564</v>
      </c>
      <c r="C120" s="85">
        <v>4555.5</v>
      </c>
      <c r="D120" s="85">
        <v>4383.7</v>
      </c>
      <c r="E120" s="85">
        <v>4356.3</v>
      </c>
      <c r="F120" s="85">
        <v>3370.7</v>
      </c>
      <c r="G120" s="40">
        <f t="shared" si="27"/>
        <v>4166.55</v>
      </c>
      <c r="H120" s="90">
        <v>4557.8999999999996</v>
      </c>
      <c r="I120" s="90">
        <v>4438.8999999999996</v>
      </c>
      <c r="J120" s="90">
        <v>4508.8999999999996</v>
      </c>
      <c r="K120" s="90">
        <v>3336.3</v>
      </c>
      <c r="L120" s="40">
        <f t="shared" si="28"/>
        <v>4210.5</v>
      </c>
      <c r="M120" s="90">
        <v>4662.6000000000004</v>
      </c>
      <c r="N120" s="90">
        <v>4548.3999999999996</v>
      </c>
      <c r="O120" s="90">
        <v>4683.3</v>
      </c>
      <c r="P120" s="90">
        <v>3502.7</v>
      </c>
      <c r="Q120" s="40">
        <f t="shared" si="32"/>
        <v>4349.25</v>
      </c>
      <c r="R120" s="16">
        <f t="shared" si="29"/>
        <v>4272.55</v>
      </c>
      <c r="T120" s="6">
        <f t="shared" si="18"/>
        <v>2.2832227907055361E-2</v>
      </c>
      <c r="V120" s="23">
        <f>+claims!D120</f>
        <v>79</v>
      </c>
      <c r="W120" s="23">
        <f>+claims!E120</f>
        <v>64</v>
      </c>
      <c r="X120" s="23">
        <f>+claims!F120</f>
        <v>62</v>
      </c>
      <c r="Z120" s="6">
        <f t="shared" si="30"/>
        <v>1.8960530894865057E-2</v>
      </c>
      <c r="AA120" s="6">
        <f t="shared" si="31"/>
        <v>1.5200095000593754E-2</v>
      </c>
      <c r="AB120" s="6">
        <f t="shared" si="33"/>
        <v>1.4255331378973387E-2</v>
      </c>
      <c r="AD120" s="6">
        <f t="shared" si="15"/>
        <v>1.5354452505495454E-2</v>
      </c>
    </row>
    <row r="121" spans="1:30">
      <c r="A121" t="s">
        <v>183</v>
      </c>
      <c r="B121" t="s">
        <v>184</v>
      </c>
      <c r="C121" s="40">
        <v>1939.7</v>
      </c>
      <c r="D121" s="40">
        <v>1813.4</v>
      </c>
      <c r="E121" s="40">
        <v>1814.3</v>
      </c>
      <c r="F121" s="40">
        <v>1338.5</v>
      </c>
      <c r="G121" s="40">
        <f t="shared" si="27"/>
        <v>1726.4750000000001</v>
      </c>
      <c r="H121" s="40">
        <v>1967.9</v>
      </c>
      <c r="I121" s="40">
        <v>1840.7</v>
      </c>
      <c r="J121" s="40">
        <v>1842.5</v>
      </c>
      <c r="K121" s="40">
        <v>1348.7</v>
      </c>
      <c r="L121" s="40">
        <f t="shared" si="28"/>
        <v>1749.95</v>
      </c>
      <c r="M121" s="40">
        <v>1992.4</v>
      </c>
      <c r="N121" s="40">
        <v>1858.2</v>
      </c>
      <c r="O121" s="40">
        <v>1835.1</v>
      </c>
      <c r="P121" s="40">
        <v>1326.8</v>
      </c>
      <c r="Q121" s="40">
        <f t="shared" si="32"/>
        <v>1753.1250000000002</v>
      </c>
      <c r="R121" s="16">
        <f t="shared" si="29"/>
        <v>1747.625</v>
      </c>
      <c r="T121" s="6">
        <f t="shared" si="18"/>
        <v>9.3391937592462639E-3</v>
      </c>
      <c r="V121" s="23">
        <f>+claims!D121</f>
        <v>16</v>
      </c>
      <c r="W121" s="23">
        <f>+claims!E121</f>
        <v>26</v>
      </c>
      <c r="X121" s="23">
        <f>+claims!F121</f>
        <v>22</v>
      </c>
      <c r="Z121" s="6">
        <f t="shared" si="30"/>
        <v>9.2674379878075266E-3</v>
      </c>
      <c r="AA121" s="6">
        <f t="shared" si="31"/>
        <v>1.4857567359067401E-2</v>
      </c>
      <c r="AB121" s="6">
        <f t="shared" si="33"/>
        <v>1.2549019607843135E-2</v>
      </c>
      <c r="AD121" s="6">
        <f t="shared" si="15"/>
        <v>1.2771605254911956E-2</v>
      </c>
    </row>
    <row r="122" spans="1:30">
      <c r="A122" t="s">
        <v>185</v>
      </c>
      <c r="B122" t="s">
        <v>186</v>
      </c>
      <c r="C122" s="40">
        <v>533.29999999999995</v>
      </c>
      <c r="D122" s="40">
        <v>512.4</v>
      </c>
      <c r="E122" s="40">
        <v>524.4</v>
      </c>
      <c r="F122" s="40">
        <v>422.4</v>
      </c>
      <c r="G122" s="40">
        <f t="shared" si="27"/>
        <v>498.125</v>
      </c>
      <c r="H122" s="40">
        <v>526.20000000000005</v>
      </c>
      <c r="I122" s="40">
        <v>492.3</v>
      </c>
      <c r="J122" s="40">
        <v>530.5</v>
      </c>
      <c r="K122" s="40">
        <v>445.3</v>
      </c>
      <c r="L122" s="40">
        <f t="shared" si="28"/>
        <v>498.57499999999999</v>
      </c>
      <c r="M122" s="40">
        <v>532.70000000000005</v>
      </c>
      <c r="N122" s="40">
        <v>508.3</v>
      </c>
      <c r="O122" s="40">
        <v>549.09999999999991</v>
      </c>
      <c r="P122" s="40">
        <v>454</v>
      </c>
      <c r="Q122" s="40">
        <f t="shared" si="32"/>
        <v>511.02499999999998</v>
      </c>
      <c r="R122" s="16">
        <f t="shared" si="29"/>
        <v>504.72499999999997</v>
      </c>
      <c r="T122" s="6">
        <f t="shared" si="18"/>
        <v>2.697217406557797E-3</v>
      </c>
      <c r="V122" s="23">
        <f>+claims!D122</f>
        <v>13</v>
      </c>
      <c r="W122" s="23">
        <f>+claims!E122</f>
        <v>3</v>
      </c>
      <c r="X122" s="23">
        <f>+claims!F122</f>
        <v>9</v>
      </c>
      <c r="Z122" s="6">
        <f t="shared" si="30"/>
        <v>2.6097867001254705E-2</v>
      </c>
      <c r="AA122" s="6">
        <f t="shared" si="31"/>
        <v>6.0171488742917318E-3</v>
      </c>
      <c r="AB122" s="6">
        <f t="shared" si="33"/>
        <v>1.7611662834499293E-2</v>
      </c>
      <c r="AD122" s="6">
        <f t="shared" si="15"/>
        <v>1.516119220888934E-2</v>
      </c>
    </row>
    <row r="123" spans="1:30">
      <c r="A123" t="s">
        <v>187</v>
      </c>
      <c r="B123" t="s">
        <v>545</v>
      </c>
      <c r="C123" s="85">
        <v>20.6</v>
      </c>
      <c r="D123" s="85">
        <v>21.200000000000003</v>
      </c>
      <c r="E123" s="85">
        <v>21.5</v>
      </c>
      <c r="F123" s="85">
        <v>21.5</v>
      </c>
      <c r="G123" s="40">
        <f t="shared" si="27"/>
        <v>21.200000000000003</v>
      </c>
      <c r="H123" s="85">
        <v>20.7</v>
      </c>
      <c r="I123" s="85">
        <v>21.1</v>
      </c>
      <c r="J123" s="85">
        <v>21.5</v>
      </c>
      <c r="K123" s="85">
        <v>21.5</v>
      </c>
      <c r="L123" s="40">
        <f t="shared" si="28"/>
        <v>21.2</v>
      </c>
      <c r="M123" s="85">
        <v>21.5</v>
      </c>
      <c r="N123" s="85">
        <v>22.2</v>
      </c>
      <c r="O123" s="85">
        <v>24.2</v>
      </c>
      <c r="P123" s="85">
        <v>24.5</v>
      </c>
      <c r="Q123" s="40">
        <f t="shared" si="32"/>
        <v>23.1</v>
      </c>
      <c r="R123" s="16">
        <f t="shared" si="29"/>
        <v>22.150000000000002</v>
      </c>
      <c r="T123" s="6">
        <f t="shared" si="18"/>
        <v>1.1836815207341665E-4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0"/>
        <v>0</v>
      </c>
      <c r="AA123" s="6">
        <f t="shared" si="31"/>
        <v>0</v>
      </c>
      <c r="AB123" s="6">
        <f t="shared" si="33"/>
        <v>0</v>
      </c>
      <c r="AD123" s="6">
        <f t="shared" si="15"/>
        <v>0</v>
      </c>
    </row>
    <row r="124" spans="1:30">
      <c r="A124" t="s">
        <v>188</v>
      </c>
      <c r="B124" t="s">
        <v>189</v>
      </c>
      <c r="C124" s="85">
        <v>998</v>
      </c>
      <c r="D124" s="85">
        <v>1003.5</v>
      </c>
      <c r="E124" s="85">
        <v>961.7</v>
      </c>
      <c r="F124" s="85">
        <v>686.40000000000009</v>
      </c>
      <c r="G124" s="40">
        <f t="shared" si="27"/>
        <v>912.4</v>
      </c>
      <c r="H124" s="90">
        <v>1040.3</v>
      </c>
      <c r="I124" s="90">
        <v>1025.5</v>
      </c>
      <c r="J124" s="90">
        <v>1021.7</v>
      </c>
      <c r="K124" s="85">
        <v>754.3</v>
      </c>
      <c r="L124" s="40">
        <f t="shared" si="28"/>
        <v>960.45</v>
      </c>
      <c r="M124" s="90">
        <v>1128.3</v>
      </c>
      <c r="N124" s="90">
        <v>1094</v>
      </c>
      <c r="O124" s="90">
        <v>1091.5999999999999</v>
      </c>
      <c r="P124" s="85">
        <v>766.7</v>
      </c>
      <c r="Q124" s="40">
        <f t="shared" si="32"/>
        <v>1020.1500000000001</v>
      </c>
      <c r="R124" s="16">
        <f t="shared" si="29"/>
        <v>982.29166666666663</v>
      </c>
      <c r="T124" s="6">
        <f t="shared" si="18"/>
        <v>5.2493024550993167E-3</v>
      </c>
      <c r="V124" s="23">
        <f>+claims!D124</f>
        <v>18</v>
      </c>
      <c r="W124" s="23">
        <f>+claims!E124</f>
        <v>18</v>
      </c>
      <c r="X124" s="23">
        <f>+claims!F124</f>
        <v>16</v>
      </c>
      <c r="Z124" s="6">
        <f t="shared" si="30"/>
        <v>1.9728189390618149E-2</v>
      </c>
      <c r="AA124" s="6">
        <f t="shared" si="31"/>
        <v>1.874121505544276E-2</v>
      </c>
      <c r="AB124" s="6">
        <f t="shared" si="33"/>
        <v>1.5683968043915111E-2</v>
      </c>
      <c r="AD124" s="6">
        <f t="shared" si="15"/>
        <v>1.7377087272208169E-2</v>
      </c>
    </row>
    <row r="125" spans="1:30">
      <c r="A125" t="s">
        <v>190</v>
      </c>
      <c r="B125" t="s">
        <v>191</v>
      </c>
      <c r="C125" s="85">
        <v>1496.1</v>
      </c>
      <c r="D125" s="85">
        <v>1492.6</v>
      </c>
      <c r="E125" s="85">
        <v>1499.6</v>
      </c>
      <c r="F125" s="85">
        <v>1552.6999999999998</v>
      </c>
      <c r="G125" s="40">
        <f t="shared" si="27"/>
        <v>1510.2499999999998</v>
      </c>
      <c r="H125" s="90">
        <v>1557.3</v>
      </c>
      <c r="I125" s="90">
        <v>1568.1</v>
      </c>
      <c r="J125" s="90">
        <v>1607.8</v>
      </c>
      <c r="K125" s="90">
        <v>1654.1</v>
      </c>
      <c r="L125" s="40">
        <f t="shared" si="28"/>
        <v>1596.8249999999998</v>
      </c>
      <c r="M125" s="90">
        <v>1670.5</v>
      </c>
      <c r="N125" s="90">
        <v>1663.7</v>
      </c>
      <c r="O125" s="90">
        <v>1658.6999999999998</v>
      </c>
      <c r="P125" s="90">
        <v>1645.4</v>
      </c>
      <c r="Q125" s="40">
        <f t="shared" si="32"/>
        <v>1659.5749999999998</v>
      </c>
      <c r="R125" s="16">
        <f t="shared" si="29"/>
        <v>1613.7708333333333</v>
      </c>
      <c r="T125" s="6">
        <f t="shared" si="18"/>
        <v>8.6238858425121568E-3</v>
      </c>
      <c r="V125" s="23">
        <f>+claims!D125</f>
        <v>16</v>
      </c>
      <c r="W125" s="23">
        <f>+claims!E125</f>
        <v>10</v>
      </c>
      <c r="X125" s="23">
        <f>+claims!F125</f>
        <v>9</v>
      </c>
      <c r="Z125" s="6">
        <f t="shared" si="30"/>
        <v>1.0594272471445126E-2</v>
      </c>
      <c r="AA125" s="6">
        <f t="shared" si="31"/>
        <v>6.2624270035852398E-3</v>
      </c>
      <c r="AB125" s="6">
        <f t="shared" si="33"/>
        <v>5.4230751849118006E-3</v>
      </c>
      <c r="AD125" s="6">
        <f t="shared" si="15"/>
        <v>6.5647253388918343E-3</v>
      </c>
    </row>
    <row r="126" spans="1:30">
      <c r="A126" t="s">
        <v>192</v>
      </c>
      <c r="B126" t="s">
        <v>546</v>
      </c>
      <c r="C126" s="85">
        <v>453.4</v>
      </c>
      <c r="D126" s="85">
        <v>456.5</v>
      </c>
      <c r="E126" s="85">
        <v>452</v>
      </c>
      <c r="F126" s="85">
        <v>367.9</v>
      </c>
      <c r="G126" s="40">
        <f t="shared" si="27"/>
        <v>432.45000000000005</v>
      </c>
      <c r="H126" s="85">
        <v>481</v>
      </c>
      <c r="I126" s="85">
        <v>476.2</v>
      </c>
      <c r="J126" s="85">
        <v>477.2</v>
      </c>
      <c r="K126" s="85">
        <v>381.7</v>
      </c>
      <c r="L126" s="40">
        <f t="shared" si="28"/>
        <v>454.02500000000003</v>
      </c>
      <c r="M126" s="85">
        <v>503.1</v>
      </c>
      <c r="N126" s="85">
        <v>482.5</v>
      </c>
      <c r="O126" s="85">
        <v>498</v>
      </c>
      <c r="P126" s="85">
        <v>388.29999999999995</v>
      </c>
      <c r="Q126" s="40">
        <f t="shared" si="32"/>
        <v>467.97499999999997</v>
      </c>
      <c r="R126" s="16">
        <f t="shared" si="29"/>
        <v>457.4041666666667</v>
      </c>
      <c r="T126" s="6">
        <f t="shared" si="18"/>
        <v>2.4443379665469258E-3</v>
      </c>
      <c r="V126" s="23">
        <f>+claims!D126</f>
        <v>2</v>
      </c>
      <c r="W126" s="23">
        <f>+claims!E126</f>
        <v>4</v>
      </c>
      <c r="X126" s="23">
        <f>+claims!F126</f>
        <v>7</v>
      </c>
      <c r="Z126" s="6">
        <f t="shared" si="30"/>
        <v>4.6248121170077462E-3</v>
      </c>
      <c r="AA126" s="6">
        <f t="shared" si="31"/>
        <v>8.8100875502450295E-3</v>
      </c>
      <c r="AB126" s="6">
        <f t="shared" si="33"/>
        <v>1.4958063999145255E-2</v>
      </c>
      <c r="AD126" s="6">
        <f t="shared" si="15"/>
        <v>1.1186529869155595E-2</v>
      </c>
    </row>
    <row r="127" spans="1:30">
      <c r="A127" t="s">
        <v>481</v>
      </c>
      <c r="B127" t="s">
        <v>482</v>
      </c>
      <c r="C127" s="85">
        <v>390.5</v>
      </c>
      <c r="D127" s="85">
        <v>387.7</v>
      </c>
      <c r="E127" s="85">
        <v>381.2</v>
      </c>
      <c r="F127" s="85">
        <v>400.40000000000003</v>
      </c>
      <c r="G127" s="40">
        <f t="shared" si="27"/>
        <v>389.95000000000005</v>
      </c>
      <c r="H127" s="85">
        <v>397.1</v>
      </c>
      <c r="I127" s="85">
        <v>412.8</v>
      </c>
      <c r="J127" s="85">
        <v>418.2</v>
      </c>
      <c r="K127" s="85">
        <v>430.1</v>
      </c>
      <c r="L127" s="40">
        <f t="shared" si="28"/>
        <v>414.55000000000007</v>
      </c>
      <c r="M127" s="85">
        <v>433</v>
      </c>
      <c r="N127" s="85">
        <v>463.4</v>
      </c>
      <c r="O127" s="85">
        <v>500.70000000000005</v>
      </c>
      <c r="P127" s="85">
        <v>531.6</v>
      </c>
      <c r="Q127" s="40">
        <f t="shared" si="32"/>
        <v>482.17499999999995</v>
      </c>
      <c r="R127" s="16">
        <f>IF(G127&gt;0,(+G127+(L127*2)+(Q127*3))/6,IF(L127&gt;0,((L127*2)+(Q127*3))/5,Q127))</f>
        <v>444.26249999999999</v>
      </c>
      <c r="T127" s="6">
        <f t="shared" si="18"/>
        <v>2.3741097589397857E-3</v>
      </c>
      <c r="V127" s="23">
        <f>+claims!D127</f>
        <v>1</v>
      </c>
      <c r="W127" s="23">
        <f>+claims!E127</f>
        <v>4</v>
      </c>
      <c r="X127" s="23">
        <f>+claims!F127</f>
        <v>4</v>
      </c>
      <c r="Z127" s="6">
        <f>IF(G127&gt;100,IF(V127&lt;1,0,+V127/G127),IF(V127&lt;1,0,+V127/100))</f>
        <v>2.5644313373509421E-3</v>
      </c>
      <c r="AA127" s="6">
        <f>IF(L127&gt;100,IF(W127&lt;1,0,+W127/L127),IF(W127&lt;1,0,+W127/100))</f>
        <v>9.6490170063924727E-3</v>
      </c>
      <c r="AB127" s="6">
        <f>IF(Q127&gt;100,IF(X127&lt;1,0,+X127/Q127),IF(X127&lt;1,0,+X127/100))</f>
        <v>8.2957432467465134E-3</v>
      </c>
      <c r="AD127" s="6">
        <f t="shared" si="15"/>
        <v>7.7916158483959039E-3</v>
      </c>
    </row>
    <row r="128" spans="1:30">
      <c r="A128" t="s">
        <v>193</v>
      </c>
      <c r="B128" t="s">
        <v>505</v>
      </c>
      <c r="C128" s="85">
        <v>406.2</v>
      </c>
      <c r="D128" s="85">
        <v>393.8</v>
      </c>
      <c r="E128" s="85">
        <v>406.4</v>
      </c>
      <c r="F128" s="85">
        <v>302.3</v>
      </c>
      <c r="G128" s="40">
        <f t="shared" si="27"/>
        <v>377.17500000000001</v>
      </c>
      <c r="H128" s="85">
        <v>408.8</v>
      </c>
      <c r="I128" s="85">
        <v>396.4</v>
      </c>
      <c r="J128" s="85">
        <v>402</v>
      </c>
      <c r="K128" s="85">
        <v>307.39999999999998</v>
      </c>
      <c r="L128" s="40">
        <f t="shared" si="28"/>
        <v>378.65</v>
      </c>
      <c r="M128" s="85">
        <v>417.1</v>
      </c>
      <c r="N128" s="85">
        <v>380.5</v>
      </c>
      <c r="O128" s="85">
        <v>396.9</v>
      </c>
      <c r="P128" s="85">
        <v>312.8</v>
      </c>
      <c r="Q128" s="40">
        <f t="shared" si="32"/>
        <v>376.82499999999999</v>
      </c>
      <c r="R128" s="16">
        <f t="shared" si="29"/>
        <v>377.49166666666662</v>
      </c>
      <c r="T128" s="6">
        <f t="shared" si="18"/>
        <v>2.0172907903588033E-3</v>
      </c>
      <c r="V128" s="23">
        <f>+claims!D128</f>
        <v>19</v>
      </c>
      <c r="W128" s="23">
        <f>+claims!E128</f>
        <v>12</v>
      </c>
      <c r="X128" s="23">
        <f>+claims!F128</f>
        <v>10</v>
      </c>
      <c r="Z128" s="6">
        <f t="shared" si="30"/>
        <v>5.0374494597998275E-2</v>
      </c>
      <c r="AA128" s="6">
        <f t="shared" si="31"/>
        <v>3.1691535719001719E-2</v>
      </c>
      <c r="AB128" s="6">
        <f t="shared" si="33"/>
        <v>2.6537517415245803E-2</v>
      </c>
      <c r="AD128" s="6">
        <f t="shared" si="15"/>
        <v>3.2228353046956516E-2</v>
      </c>
    </row>
    <row r="129" spans="1:30">
      <c r="A129" t="s">
        <v>194</v>
      </c>
      <c r="B129" t="s">
        <v>195</v>
      </c>
      <c r="C129" s="85">
        <v>469.9</v>
      </c>
      <c r="D129" s="85">
        <v>482.5</v>
      </c>
      <c r="E129" s="85">
        <v>482.7</v>
      </c>
      <c r="F129" s="85">
        <v>395.8</v>
      </c>
      <c r="G129" s="40">
        <f t="shared" si="27"/>
        <v>457.72499999999997</v>
      </c>
      <c r="H129" s="85">
        <v>457.5</v>
      </c>
      <c r="I129" s="85">
        <v>455.2</v>
      </c>
      <c r="J129" s="85">
        <v>443.1</v>
      </c>
      <c r="K129" s="85">
        <v>378.1</v>
      </c>
      <c r="L129" s="40">
        <f t="shared" si="28"/>
        <v>433.47500000000002</v>
      </c>
      <c r="M129" s="85">
        <v>455.9</v>
      </c>
      <c r="N129" s="85">
        <v>468</v>
      </c>
      <c r="O129" s="85">
        <v>452.6</v>
      </c>
      <c r="P129" s="85">
        <v>388.9</v>
      </c>
      <c r="Q129" s="40">
        <f t="shared" si="32"/>
        <v>441.35</v>
      </c>
      <c r="R129" s="16">
        <f t="shared" si="29"/>
        <v>441.45416666666671</v>
      </c>
      <c r="T129" s="6">
        <f t="shared" si="18"/>
        <v>2.3591022091848041E-3</v>
      </c>
      <c r="V129" s="23">
        <f>+claims!D129</f>
        <v>25</v>
      </c>
      <c r="W129" s="23">
        <f>+claims!E129</f>
        <v>19</v>
      </c>
      <c r="X129" s="23">
        <f>+claims!F129</f>
        <v>21</v>
      </c>
      <c r="Z129" s="6">
        <f t="shared" si="30"/>
        <v>5.4617947457534552E-2</v>
      </c>
      <c r="AA129" s="6">
        <f t="shared" si="31"/>
        <v>4.3831824211315526E-2</v>
      </c>
      <c r="AB129" s="6">
        <f t="shared" si="33"/>
        <v>4.7581284694686754E-2</v>
      </c>
      <c r="AD129" s="6">
        <f t="shared" si="15"/>
        <v>4.7504241660704306E-2</v>
      </c>
    </row>
    <row r="130" spans="1:30">
      <c r="A130" t="s">
        <v>557</v>
      </c>
      <c r="B130" t="s">
        <v>558</v>
      </c>
      <c r="C130" s="85">
        <v>188.9</v>
      </c>
      <c r="D130" s="85">
        <v>185.5</v>
      </c>
      <c r="E130" s="85">
        <v>198.7</v>
      </c>
      <c r="F130" s="85">
        <v>152.1</v>
      </c>
      <c r="G130" s="40">
        <f t="shared" si="27"/>
        <v>181.29999999999998</v>
      </c>
      <c r="H130" s="85">
        <v>200</v>
      </c>
      <c r="I130" s="85">
        <v>196.9</v>
      </c>
      <c r="J130" s="85">
        <v>200.3</v>
      </c>
      <c r="K130" s="85">
        <v>152.6</v>
      </c>
      <c r="L130" s="40">
        <f>AVERAGE(H130:K130)</f>
        <v>187.45000000000002</v>
      </c>
      <c r="M130" s="85">
        <v>211.7</v>
      </c>
      <c r="N130" s="85">
        <v>206.2</v>
      </c>
      <c r="O130" s="85">
        <v>210.39999999999998</v>
      </c>
      <c r="P130" s="85">
        <v>167.1</v>
      </c>
      <c r="Q130" s="40">
        <f>AVERAGE(M130:P130)</f>
        <v>198.85</v>
      </c>
      <c r="R130" s="16">
        <f>IF(G130&gt;0,(+G130+(L130*2)+(Q130*3))/6,IF(L130&gt;0,((L130*2)+(Q130*3))/5,Q130))</f>
        <v>192.125</v>
      </c>
      <c r="T130" s="6">
        <f t="shared" si="18"/>
        <v>1.0267034409528293E-3</v>
      </c>
      <c r="V130" s="23">
        <f>+claims!D130</f>
        <v>0</v>
      </c>
      <c r="W130" s="23">
        <f>+claims!E130</f>
        <v>3</v>
      </c>
      <c r="X130" s="23">
        <f>+claims!F130</f>
        <v>1</v>
      </c>
      <c r="Z130" s="6">
        <f>IF(G130&gt;100,IF(V130&lt;1,0,+V130/G130),IF(V130&lt;1,0,+V130/100))</f>
        <v>0</v>
      </c>
      <c r="AA130" s="6">
        <f>IF(L130&gt;100,IF(W130&lt;1,0,+W130/L130),IF(W130&lt;1,0,+W130/100))</f>
        <v>1.6004267804747931E-2</v>
      </c>
      <c r="AB130" s="6">
        <f>IF(Q130&gt;100,IF(X130&lt;1,0,+X130/Q130),IF(X130&lt;1,0,+X130/100))</f>
        <v>5.0289162685441292E-3</v>
      </c>
      <c r="AD130" s="6">
        <f t="shared" si="15"/>
        <v>7.8492140691880426E-3</v>
      </c>
    </row>
    <row r="131" spans="1:30" s="50" customFormat="1">
      <c r="A131" s="52" t="s">
        <v>577</v>
      </c>
      <c r="B131" s="52" t="s">
        <v>570</v>
      </c>
      <c r="C131" s="85">
        <v>1447</v>
      </c>
      <c r="D131" s="85">
        <v>1447</v>
      </c>
      <c r="E131" s="85">
        <v>1447</v>
      </c>
      <c r="F131" s="85">
        <v>1447</v>
      </c>
      <c r="G131" s="40">
        <f t="shared" si="27"/>
        <v>1447</v>
      </c>
      <c r="H131" s="85">
        <v>1518.6</v>
      </c>
      <c r="I131" s="85">
        <v>1518.6</v>
      </c>
      <c r="J131" s="85">
        <v>1518.6</v>
      </c>
      <c r="K131" s="85">
        <v>1759</v>
      </c>
      <c r="L131" s="40">
        <f t="shared" ref="L131:L145" si="34">AVERAGE(H131:K131)</f>
        <v>1578.6999999999998</v>
      </c>
      <c r="M131" s="85">
        <v>1735</v>
      </c>
      <c r="N131" s="85">
        <v>1518</v>
      </c>
      <c r="O131" s="85">
        <v>1538</v>
      </c>
      <c r="P131" s="85">
        <v>1539</v>
      </c>
      <c r="Q131" s="40">
        <f>AVERAGE(M131:P131)</f>
        <v>1582.5</v>
      </c>
      <c r="R131" s="16">
        <f>IF(G131&gt;0,(+G131+(L131*2)+(Q131*3))/6,IF(L131&gt;0,((L131*2)+(Q131*3))/5,Q131))</f>
        <v>1558.6499999999999</v>
      </c>
      <c r="T131" s="54">
        <f t="shared" si="18"/>
        <v>8.3293237123806228E-3</v>
      </c>
      <c r="V131" s="23">
        <f>+claims!D131</f>
        <v>52</v>
      </c>
      <c r="W131" s="23">
        <f>+claims!E131</f>
        <v>42</v>
      </c>
      <c r="X131" s="23">
        <f>+claims!F131</f>
        <v>49</v>
      </c>
      <c r="Z131" s="54">
        <f>IF(G131&gt;100,IF(V131&lt;1,0,+V131/G131),IF(V131&lt;1,0,+V131/100))</f>
        <v>3.5936420179682099E-2</v>
      </c>
      <c r="AA131" s="54">
        <f>IF(L131&gt;100,IF(W131&lt;1,0,+W131/L131),IF(W131&lt;1,0,+W131/100))</f>
        <v>2.6604167986317859E-2</v>
      </c>
      <c r="AB131" s="54">
        <f>IF(Q131&gt;100,IF(X131&lt;1,0,+X131/Q131),IF(X131&lt;1,0,+X131/100))</f>
        <v>3.0963665086887835E-2</v>
      </c>
      <c r="AD131" s="54">
        <f t="shared" si="15"/>
        <v>3.0339291902163557E-2</v>
      </c>
    </row>
    <row r="132" spans="1:30">
      <c r="A132" t="s">
        <v>196</v>
      </c>
      <c r="B132" t="s">
        <v>197</v>
      </c>
      <c r="C132" s="85">
        <v>241.9</v>
      </c>
      <c r="D132" s="85">
        <v>242.6</v>
      </c>
      <c r="E132" s="85">
        <v>239</v>
      </c>
      <c r="F132" s="85">
        <v>235.8</v>
      </c>
      <c r="G132" s="40">
        <f t="shared" si="27"/>
        <v>239.82499999999999</v>
      </c>
      <c r="H132" s="85">
        <v>230.4</v>
      </c>
      <c r="I132" s="85">
        <v>235.5</v>
      </c>
      <c r="J132" s="85">
        <v>230.3</v>
      </c>
      <c r="K132" s="85">
        <v>229.8</v>
      </c>
      <c r="L132" s="40">
        <f t="shared" si="34"/>
        <v>231.5</v>
      </c>
      <c r="M132" s="85">
        <v>228.9</v>
      </c>
      <c r="N132" s="85">
        <v>226</v>
      </c>
      <c r="O132" s="85">
        <v>228.1</v>
      </c>
      <c r="P132" s="85">
        <v>230</v>
      </c>
      <c r="Q132" s="40">
        <f t="shared" si="32"/>
        <v>228.25</v>
      </c>
      <c r="R132" s="16">
        <f t="shared" si="29"/>
        <v>231.26250000000002</v>
      </c>
      <c r="T132" s="6">
        <f t="shared" si="18"/>
        <v>1.2358516825678788E-3</v>
      </c>
      <c r="V132" s="23">
        <f>+claims!D132</f>
        <v>0</v>
      </c>
      <c r="W132" s="23">
        <f>+claims!E132</f>
        <v>1</v>
      </c>
      <c r="X132" s="23">
        <f>+claims!F132</f>
        <v>2</v>
      </c>
      <c r="Z132" s="6">
        <f t="shared" si="30"/>
        <v>0</v>
      </c>
      <c r="AA132" s="6">
        <f t="shared" si="31"/>
        <v>4.3196544276457886E-3</v>
      </c>
      <c r="AB132" s="6">
        <f t="shared" si="33"/>
        <v>8.7623220153340634E-3</v>
      </c>
      <c r="AD132" s="6">
        <f t="shared" ref="AD132:AD194" si="35">(+Z132+(AA132*2)+(AB132*3))/6</f>
        <v>5.8210458168822948E-3</v>
      </c>
    </row>
    <row r="133" spans="1:30">
      <c r="A133" t="s">
        <v>198</v>
      </c>
      <c r="B133" t="s">
        <v>547</v>
      </c>
      <c r="C133" s="85">
        <v>62.2</v>
      </c>
      <c r="D133" s="85">
        <v>65.3</v>
      </c>
      <c r="E133" s="85">
        <v>64</v>
      </c>
      <c r="F133" s="85">
        <v>62.1</v>
      </c>
      <c r="G133" s="40">
        <f t="shared" si="27"/>
        <v>63.4</v>
      </c>
      <c r="H133" s="85">
        <v>60.8</v>
      </c>
      <c r="I133" s="85">
        <v>59.3</v>
      </c>
      <c r="J133" s="85">
        <v>58.2</v>
      </c>
      <c r="K133" s="85">
        <v>59.5</v>
      </c>
      <c r="L133" s="40">
        <f t="shared" si="34"/>
        <v>59.45</v>
      </c>
      <c r="M133" s="85">
        <v>59.7</v>
      </c>
      <c r="N133" s="85">
        <v>61.1</v>
      </c>
      <c r="O133" s="85">
        <v>61.6</v>
      </c>
      <c r="P133" s="85">
        <v>57.5</v>
      </c>
      <c r="Q133" s="40">
        <f t="shared" si="32"/>
        <v>59.975000000000001</v>
      </c>
      <c r="R133" s="16">
        <f t="shared" si="29"/>
        <v>60.370833333333337</v>
      </c>
      <c r="T133" s="6">
        <f t="shared" ref="T133:T196" si="36">+R133/$R$267</f>
        <v>3.2261778694351646E-4</v>
      </c>
      <c r="V133" s="23">
        <f>+claims!D133</f>
        <v>0</v>
      </c>
      <c r="W133" s="23">
        <f>+claims!E133</f>
        <v>0</v>
      </c>
      <c r="X133" s="23">
        <f>+claims!F133</f>
        <v>0</v>
      </c>
      <c r="Z133" s="6">
        <f t="shared" si="30"/>
        <v>0</v>
      </c>
      <c r="AA133" s="6">
        <f t="shared" si="31"/>
        <v>0</v>
      </c>
      <c r="AB133" s="6">
        <f t="shared" si="33"/>
        <v>0</v>
      </c>
      <c r="AD133" s="6">
        <f t="shared" si="35"/>
        <v>0</v>
      </c>
    </row>
    <row r="134" spans="1:30">
      <c r="A134" t="s">
        <v>199</v>
      </c>
      <c r="B134" t="s">
        <v>200</v>
      </c>
      <c r="C134" s="85">
        <v>1139.8</v>
      </c>
      <c r="D134" s="85">
        <v>1083.7</v>
      </c>
      <c r="E134" s="85">
        <v>1052.4000000000001</v>
      </c>
      <c r="F134" s="85">
        <v>767.7</v>
      </c>
      <c r="G134" s="40">
        <f t="shared" si="27"/>
        <v>1010.9000000000001</v>
      </c>
      <c r="H134" s="90">
        <v>1087.2</v>
      </c>
      <c r="I134" s="90">
        <v>1045.5999999999999</v>
      </c>
      <c r="J134" s="90">
        <v>1115.2</v>
      </c>
      <c r="K134" s="85">
        <v>797.8</v>
      </c>
      <c r="L134" s="40">
        <f t="shared" si="34"/>
        <v>1011.45</v>
      </c>
      <c r="M134" s="90">
        <v>1148.4000000000001</v>
      </c>
      <c r="N134" s="90">
        <v>1113.0999999999999</v>
      </c>
      <c r="O134" s="90">
        <v>1158.5</v>
      </c>
      <c r="P134" s="85">
        <v>832.40000000000009</v>
      </c>
      <c r="Q134" s="40">
        <f t="shared" si="32"/>
        <v>1063.0999999999999</v>
      </c>
      <c r="R134" s="16">
        <f t="shared" si="29"/>
        <v>1037.1833333333334</v>
      </c>
      <c r="T134" s="6">
        <f t="shared" si="36"/>
        <v>5.5426399335446134E-3</v>
      </c>
      <c r="V134" s="23">
        <f>+claims!D134</f>
        <v>14</v>
      </c>
      <c r="W134" s="23">
        <f>+claims!E134</f>
        <v>12</v>
      </c>
      <c r="X134" s="23">
        <f>+claims!F134</f>
        <v>8</v>
      </c>
      <c r="Z134" s="6">
        <f t="shared" si="30"/>
        <v>1.3849045405084576E-2</v>
      </c>
      <c r="AA134" s="6">
        <f t="shared" si="31"/>
        <v>1.1864155420436007E-2</v>
      </c>
      <c r="AB134" s="6">
        <f t="shared" si="33"/>
        <v>7.5251622613112601E-3</v>
      </c>
      <c r="AD134" s="6">
        <f t="shared" si="35"/>
        <v>1.0025473838315061E-2</v>
      </c>
    </row>
    <row r="135" spans="1:30">
      <c r="A135" t="s">
        <v>201</v>
      </c>
      <c r="B135" t="s">
        <v>548</v>
      </c>
      <c r="C135" s="85">
        <v>185.3</v>
      </c>
      <c r="D135" s="85">
        <v>182.3</v>
      </c>
      <c r="E135" s="85">
        <v>184.60000000000002</v>
      </c>
      <c r="F135" s="85">
        <v>134.1</v>
      </c>
      <c r="G135" s="40">
        <f t="shared" si="27"/>
        <v>171.57500000000002</v>
      </c>
      <c r="H135" s="85">
        <v>179</v>
      </c>
      <c r="I135" s="85">
        <v>174.6</v>
      </c>
      <c r="J135" s="85">
        <v>176.7</v>
      </c>
      <c r="K135" s="85">
        <v>127.2</v>
      </c>
      <c r="L135" s="40">
        <f t="shared" si="34"/>
        <v>164.375</v>
      </c>
      <c r="M135" s="85">
        <v>176.5</v>
      </c>
      <c r="N135" s="85">
        <v>172.9</v>
      </c>
      <c r="O135" s="85">
        <v>173.9</v>
      </c>
      <c r="P135" s="85">
        <v>128.4</v>
      </c>
      <c r="Q135" s="40">
        <f t="shared" si="32"/>
        <v>162.92499999999998</v>
      </c>
      <c r="R135" s="16">
        <f t="shared" si="29"/>
        <v>164.85</v>
      </c>
      <c r="T135" s="6">
        <f t="shared" si="36"/>
        <v>8.8094762389628585E-4</v>
      </c>
      <c r="V135" s="23">
        <f>+claims!D135</f>
        <v>1</v>
      </c>
      <c r="W135" s="23">
        <f>+claims!E135</f>
        <v>2</v>
      </c>
      <c r="X135" s="23">
        <f>+claims!F135</f>
        <v>2</v>
      </c>
      <c r="Z135" s="6">
        <f t="shared" si="30"/>
        <v>5.8283549468162608E-3</v>
      </c>
      <c r="AA135" s="6">
        <f t="shared" si="31"/>
        <v>1.2167300380228136E-2</v>
      </c>
      <c r="AB135" s="6">
        <f t="shared" si="33"/>
        <v>1.2275586926499925E-2</v>
      </c>
      <c r="AD135" s="6">
        <f t="shared" si="35"/>
        <v>1.1164952747795385E-2</v>
      </c>
    </row>
    <row r="136" spans="1:30">
      <c r="A136" t="s">
        <v>202</v>
      </c>
      <c r="B136" t="s">
        <v>549</v>
      </c>
      <c r="C136" s="85">
        <v>233.70000000000002</v>
      </c>
      <c r="D136" s="85">
        <v>233.7</v>
      </c>
      <c r="E136" s="85">
        <v>240.9</v>
      </c>
      <c r="F136" s="85">
        <v>204.8</v>
      </c>
      <c r="G136" s="40">
        <f t="shared" si="27"/>
        <v>228.27499999999998</v>
      </c>
      <c r="H136" s="85">
        <v>245</v>
      </c>
      <c r="I136" s="85">
        <v>232.5</v>
      </c>
      <c r="J136" s="85">
        <v>245</v>
      </c>
      <c r="K136" s="85">
        <v>209.6</v>
      </c>
      <c r="L136" s="40">
        <f t="shared" si="34"/>
        <v>233.02500000000001</v>
      </c>
      <c r="M136" s="85">
        <v>247.9</v>
      </c>
      <c r="N136" s="85">
        <v>218.9</v>
      </c>
      <c r="O136" s="85">
        <v>199.9</v>
      </c>
      <c r="P136" s="85">
        <v>164.1</v>
      </c>
      <c r="Q136" s="40">
        <f t="shared" si="32"/>
        <v>207.70000000000002</v>
      </c>
      <c r="R136" s="16">
        <f t="shared" si="29"/>
        <v>219.57083333333335</v>
      </c>
      <c r="T136" s="6">
        <f t="shared" si="36"/>
        <v>1.1733721801754772E-3</v>
      </c>
      <c r="V136" s="23">
        <f>+claims!D136</f>
        <v>3</v>
      </c>
      <c r="W136" s="23">
        <f>+claims!E136</f>
        <v>2</v>
      </c>
      <c r="X136" s="23">
        <f>+claims!F136</f>
        <v>5</v>
      </c>
      <c r="Z136" s="6">
        <f t="shared" si="30"/>
        <v>1.31420435877779E-2</v>
      </c>
      <c r="AA136" s="6">
        <f t="shared" si="31"/>
        <v>8.5827700890462391E-3</v>
      </c>
      <c r="AB136" s="6">
        <f t="shared" si="33"/>
        <v>2.4073182474723155E-2</v>
      </c>
      <c r="AD136" s="6">
        <f t="shared" si="35"/>
        <v>1.7087855198339975E-2</v>
      </c>
    </row>
    <row r="137" spans="1:30">
      <c r="A137" t="s">
        <v>203</v>
      </c>
      <c r="B137" t="s">
        <v>506</v>
      </c>
      <c r="C137" s="85">
        <v>231.29999999999998</v>
      </c>
      <c r="D137" s="85">
        <v>222.5</v>
      </c>
      <c r="E137" s="85">
        <v>212.6</v>
      </c>
      <c r="F137" s="85">
        <v>190.9</v>
      </c>
      <c r="G137" s="40">
        <f t="shared" si="27"/>
        <v>214.32499999999999</v>
      </c>
      <c r="H137" s="85">
        <v>230.4</v>
      </c>
      <c r="I137" s="85">
        <v>215.5</v>
      </c>
      <c r="J137" s="85">
        <v>182.9</v>
      </c>
      <c r="K137" s="85">
        <v>180.2</v>
      </c>
      <c r="L137" s="40">
        <f t="shared" si="34"/>
        <v>202.25</v>
      </c>
      <c r="M137" s="85">
        <v>218.60000000000002</v>
      </c>
      <c r="N137" s="85">
        <v>204.1</v>
      </c>
      <c r="O137" s="85">
        <v>214.79999999999998</v>
      </c>
      <c r="P137" s="85">
        <v>177.6</v>
      </c>
      <c r="Q137" s="40">
        <f t="shared" si="32"/>
        <v>203.77500000000001</v>
      </c>
      <c r="R137" s="16">
        <f t="shared" si="29"/>
        <v>205.02500000000001</v>
      </c>
      <c r="T137" s="6">
        <f t="shared" si="36"/>
        <v>1.0956401976908463E-3</v>
      </c>
      <c r="V137" s="23">
        <f>+claims!D137</f>
        <v>4</v>
      </c>
      <c r="W137" s="23">
        <f>+claims!E137</f>
        <v>2</v>
      </c>
      <c r="X137" s="23">
        <f>+claims!F137</f>
        <v>1</v>
      </c>
      <c r="Z137" s="6">
        <f t="shared" si="30"/>
        <v>1.8663245071736848E-2</v>
      </c>
      <c r="AA137" s="6">
        <f t="shared" si="31"/>
        <v>9.8887515451174281E-3</v>
      </c>
      <c r="AB137" s="6">
        <f t="shared" si="33"/>
        <v>4.9073733284259596E-3</v>
      </c>
      <c r="AD137" s="6">
        <f t="shared" si="35"/>
        <v>8.8604780245415977E-3</v>
      </c>
    </row>
    <row r="138" spans="1:30">
      <c r="A138" t="s">
        <v>204</v>
      </c>
      <c r="B138" t="s">
        <v>550</v>
      </c>
      <c r="C138" s="85">
        <v>2822.5</v>
      </c>
      <c r="D138" s="85">
        <v>2836.8</v>
      </c>
      <c r="E138" s="85">
        <v>2952.2</v>
      </c>
      <c r="F138" s="85">
        <v>3106.5</v>
      </c>
      <c r="G138" s="40">
        <f t="shared" si="27"/>
        <v>2929.5</v>
      </c>
      <c r="H138" s="90">
        <v>2902.4</v>
      </c>
      <c r="I138" s="90">
        <v>2873.1</v>
      </c>
      <c r="J138" s="90">
        <v>2942.5</v>
      </c>
      <c r="K138" s="90">
        <v>3080.7</v>
      </c>
      <c r="L138" s="40">
        <f t="shared" si="34"/>
        <v>2949.6750000000002</v>
      </c>
      <c r="M138" s="90">
        <v>2907</v>
      </c>
      <c r="N138" s="90">
        <v>2899.5</v>
      </c>
      <c r="O138" s="90">
        <v>2992.7</v>
      </c>
      <c r="P138" s="90">
        <v>3121.4</v>
      </c>
      <c r="Q138" s="40">
        <f t="shared" si="32"/>
        <v>2980.15</v>
      </c>
      <c r="R138" s="16">
        <f t="shared" si="29"/>
        <v>2961.5500000000006</v>
      </c>
      <c r="T138" s="6">
        <f t="shared" si="36"/>
        <v>1.5826329606005739E-2</v>
      </c>
      <c r="V138" s="23">
        <f>+claims!D138</f>
        <v>98</v>
      </c>
      <c r="W138" s="23">
        <f>+claims!E138</f>
        <v>115</v>
      </c>
      <c r="X138" s="23">
        <f>+claims!F138</f>
        <v>167</v>
      </c>
      <c r="Z138" s="6">
        <f t="shared" si="30"/>
        <v>3.3452807646356032E-2</v>
      </c>
      <c r="AA138" s="6">
        <f t="shared" si="31"/>
        <v>3.8987346063549373E-2</v>
      </c>
      <c r="AB138" s="6">
        <f t="shared" si="33"/>
        <v>5.6037447779474184E-2</v>
      </c>
      <c r="AD138" s="6">
        <f t="shared" si="35"/>
        <v>4.6589973851979556E-2</v>
      </c>
    </row>
    <row r="139" spans="1:30">
      <c r="A139" t="s">
        <v>205</v>
      </c>
      <c r="B139" t="s">
        <v>206</v>
      </c>
      <c r="C139" s="40">
        <v>170.4</v>
      </c>
      <c r="D139" s="40">
        <v>169.8</v>
      </c>
      <c r="E139" s="40">
        <v>168.3</v>
      </c>
      <c r="F139" s="40">
        <v>171.9</v>
      </c>
      <c r="G139" s="40">
        <f t="shared" si="27"/>
        <v>170.10000000000002</v>
      </c>
      <c r="H139" s="40">
        <v>170.2</v>
      </c>
      <c r="I139" s="40">
        <v>169</v>
      </c>
      <c r="J139" s="40">
        <v>174.6</v>
      </c>
      <c r="K139" s="40">
        <v>179.5</v>
      </c>
      <c r="L139" s="40">
        <f t="shared" si="34"/>
        <v>173.32499999999999</v>
      </c>
      <c r="M139" s="40">
        <v>181.9</v>
      </c>
      <c r="N139" s="40">
        <v>186.2</v>
      </c>
      <c r="O139" s="40">
        <v>191.3</v>
      </c>
      <c r="P139" s="40">
        <v>197</v>
      </c>
      <c r="Q139" s="40">
        <f t="shared" si="32"/>
        <v>189.10000000000002</v>
      </c>
      <c r="R139" s="16">
        <f t="shared" si="29"/>
        <v>180.67500000000004</v>
      </c>
      <c r="T139" s="6">
        <f t="shared" si="36"/>
        <v>9.6551538942955101E-4</v>
      </c>
      <c r="V139" s="23">
        <f>+claims!D139</f>
        <v>3</v>
      </c>
      <c r="W139" s="23">
        <f>+claims!E139</f>
        <v>3</v>
      </c>
      <c r="X139" s="23">
        <f>+claims!F139</f>
        <v>4</v>
      </c>
      <c r="Z139" s="6">
        <f t="shared" si="30"/>
        <v>1.7636684303350969E-2</v>
      </c>
      <c r="AA139" s="6">
        <f t="shared" si="31"/>
        <v>1.7308524448290785E-2</v>
      </c>
      <c r="AB139" s="6">
        <f t="shared" si="33"/>
        <v>2.115282919090428E-2</v>
      </c>
      <c r="AD139" s="6">
        <f t="shared" si="35"/>
        <v>1.928537012877423E-2</v>
      </c>
    </row>
    <row r="140" spans="1:30">
      <c r="A140" t="s">
        <v>207</v>
      </c>
      <c r="B140" t="s">
        <v>208</v>
      </c>
      <c r="C140" s="85">
        <v>174.7</v>
      </c>
      <c r="D140" s="85">
        <v>178.8</v>
      </c>
      <c r="E140" s="85">
        <v>186.10000000000002</v>
      </c>
      <c r="F140" s="85">
        <v>180.5</v>
      </c>
      <c r="G140" s="40">
        <f t="shared" si="27"/>
        <v>180.02500000000001</v>
      </c>
      <c r="H140" s="85">
        <v>181.7</v>
      </c>
      <c r="I140" s="85">
        <v>186.9</v>
      </c>
      <c r="J140" s="85">
        <v>188.7</v>
      </c>
      <c r="K140" s="85">
        <v>176.1</v>
      </c>
      <c r="L140" s="40">
        <f t="shared" si="34"/>
        <v>183.35</v>
      </c>
      <c r="M140" s="85">
        <v>173.2</v>
      </c>
      <c r="N140" s="85">
        <v>175.3</v>
      </c>
      <c r="O140" s="85">
        <v>184.8</v>
      </c>
      <c r="P140" s="85">
        <v>178.10000000000002</v>
      </c>
      <c r="Q140" s="40">
        <f t="shared" si="32"/>
        <v>177.85</v>
      </c>
      <c r="R140" s="16">
        <f t="shared" si="29"/>
        <v>180.04583333333335</v>
      </c>
      <c r="T140" s="6">
        <f t="shared" si="36"/>
        <v>9.6215316389097185E-4</v>
      </c>
      <c r="V140" s="23">
        <f>+claims!D140</f>
        <v>12</v>
      </c>
      <c r="W140" s="23">
        <f>+claims!E140</f>
        <v>1</v>
      </c>
      <c r="X140" s="23">
        <f>+claims!F140</f>
        <v>7</v>
      </c>
      <c r="Z140" s="6">
        <f t="shared" si="30"/>
        <v>6.6657408693237052E-2</v>
      </c>
      <c r="AA140" s="6">
        <f t="shared" si="31"/>
        <v>5.4540496318516499E-3</v>
      </c>
      <c r="AB140" s="6">
        <f t="shared" si="33"/>
        <v>3.9359010402024178E-2</v>
      </c>
      <c r="AD140" s="6">
        <f t="shared" si="35"/>
        <v>3.2607089860502148E-2</v>
      </c>
    </row>
    <row r="141" spans="1:30">
      <c r="A141" t="s">
        <v>209</v>
      </c>
      <c r="B141" t="s">
        <v>210</v>
      </c>
      <c r="C141" s="85">
        <v>12</v>
      </c>
      <c r="D141" s="85">
        <v>12</v>
      </c>
      <c r="E141" s="85">
        <v>12</v>
      </c>
      <c r="F141" s="85">
        <v>12</v>
      </c>
      <c r="G141" s="40">
        <f t="shared" si="27"/>
        <v>12</v>
      </c>
      <c r="H141" s="85">
        <v>12</v>
      </c>
      <c r="I141" s="85">
        <v>12.7</v>
      </c>
      <c r="J141" s="85">
        <v>13.2</v>
      </c>
      <c r="K141" s="85">
        <v>14</v>
      </c>
      <c r="L141" s="40">
        <f t="shared" si="34"/>
        <v>12.975</v>
      </c>
      <c r="M141" s="85">
        <v>13.7</v>
      </c>
      <c r="N141" s="85">
        <v>14</v>
      </c>
      <c r="O141" s="85">
        <v>14</v>
      </c>
      <c r="P141" s="85">
        <v>14</v>
      </c>
      <c r="Q141" s="40">
        <f t="shared" si="32"/>
        <v>13.925000000000001</v>
      </c>
      <c r="R141" s="16">
        <f t="shared" si="29"/>
        <v>13.287500000000001</v>
      </c>
      <c r="T141" s="6">
        <f t="shared" si="36"/>
        <v>7.1007531407472855E-5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0"/>
        <v>0</v>
      </c>
      <c r="AA141" s="6">
        <f t="shared" si="31"/>
        <v>0</v>
      </c>
      <c r="AB141" s="6">
        <f t="shared" si="33"/>
        <v>0</v>
      </c>
      <c r="AD141" s="6">
        <f t="shared" si="35"/>
        <v>0</v>
      </c>
    </row>
    <row r="142" spans="1:30">
      <c r="A142" t="s">
        <v>211</v>
      </c>
      <c r="B142" t="s">
        <v>462</v>
      </c>
      <c r="C142" s="40">
        <v>16.2</v>
      </c>
      <c r="D142" s="40">
        <v>16.2</v>
      </c>
      <c r="E142" s="40">
        <v>16.2</v>
      </c>
      <c r="F142" s="40">
        <v>16.2</v>
      </c>
      <c r="G142" s="40">
        <f t="shared" si="27"/>
        <v>16.2</v>
      </c>
      <c r="H142" s="40">
        <v>12.5</v>
      </c>
      <c r="I142" s="40">
        <v>12.5</v>
      </c>
      <c r="J142" s="40">
        <v>12.5</v>
      </c>
      <c r="K142" s="40">
        <v>12.5</v>
      </c>
      <c r="L142" s="40">
        <f t="shared" si="34"/>
        <v>12.5</v>
      </c>
      <c r="M142" s="40">
        <v>13.4</v>
      </c>
      <c r="N142" s="40">
        <v>13.4</v>
      </c>
      <c r="O142" s="40">
        <v>13.4</v>
      </c>
      <c r="P142" s="40">
        <v>13.4</v>
      </c>
      <c r="Q142" s="40">
        <f t="shared" si="32"/>
        <v>13.4</v>
      </c>
      <c r="R142" s="16">
        <f t="shared" si="29"/>
        <v>13.566666666666668</v>
      </c>
      <c r="T142" s="6">
        <f t="shared" si="36"/>
        <v>7.2499379825252927E-5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0"/>
        <v>0</v>
      </c>
      <c r="AA142" s="6">
        <f t="shared" si="31"/>
        <v>0</v>
      </c>
      <c r="AB142" s="6">
        <f t="shared" si="33"/>
        <v>0</v>
      </c>
      <c r="AD142" s="6">
        <f t="shared" si="35"/>
        <v>0</v>
      </c>
    </row>
    <row r="143" spans="1:30" outlineLevel="1">
      <c r="A143" t="s">
        <v>212</v>
      </c>
      <c r="B143" t="s">
        <v>213</v>
      </c>
      <c r="C143" s="40"/>
      <c r="D143" s="40" t="s">
        <v>213</v>
      </c>
      <c r="E143" s="40"/>
      <c r="F143" s="74">
        <v>19</v>
      </c>
      <c r="G143" s="40">
        <f t="shared" si="27"/>
        <v>19</v>
      </c>
      <c r="H143" s="40"/>
      <c r="I143" s="40" t="s">
        <v>213</v>
      </c>
      <c r="J143" s="40"/>
      <c r="K143" s="74">
        <v>19</v>
      </c>
      <c r="L143" s="40">
        <f t="shared" si="34"/>
        <v>19</v>
      </c>
      <c r="M143" s="40"/>
      <c r="N143" s="40" t="s">
        <v>213</v>
      </c>
      <c r="O143" s="40"/>
      <c r="P143" s="40">
        <v>18.5</v>
      </c>
      <c r="Q143" s="40">
        <f t="shared" ref="Q143:Q173" si="37">AVERAGE(M143:P143)</f>
        <v>18.5</v>
      </c>
      <c r="R143" s="16">
        <f t="shared" si="29"/>
        <v>18.75</v>
      </c>
      <c r="T143" s="6">
        <f t="shared" si="36"/>
        <v>1.0019877432851295E-4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 t="shared" si="30"/>
        <v>0</v>
      </c>
      <c r="AA143" s="6">
        <f t="shared" si="31"/>
        <v>0</v>
      </c>
      <c r="AB143" s="6">
        <f t="shared" si="33"/>
        <v>0</v>
      </c>
      <c r="AD143" s="6">
        <f t="shared" si="35"/>
        <v>0</v>
      </c>
    </row>
    <row r="144" spans="1:30" outlineLevel="1">
      <c r="A144" t="s">
        <v>214</v>
      </c>
      <c r="B144" t="s">
        <v>215</v>
      </c>
      <c r="C144" s="40"/>
      <c r="D144" s="40" t="s">
        <v>215</v>
      </c>
      <c r="E144" s="40"/>
      <c r="F144" s="74">
        <v>5</v>
      </c>
      <c r="G144" s="40">
        <f t="shared" si="27"/>
        <v>5</v>
      </c>
      <c r="H144" s="40"/>
      <c r="I144" s="40" t="s">
        <v>215</v>
      </c>
      <c r="J144" s="40"/>
      <c r="K144" s="74">
        <v>7.5</v>
      </c>
      <c r="L144" s="40">
        <f t="shared" si="34"/>
        <v>7.5</v>
      </c>
      <c r="M144" s="40"/>
      <c r="N144" s="40" t="s">
        <v>215</v>
      </c>
      <c r="O144" s="40"/>
      <c r="P144" s="40">
        <v>6</v>
      </c>
      <c r="Q144" s="40">
        <f t="shared" si="37"/>
        <v>6</v>
      </c>
      <c r="R144" s="16">
        <f t="shared" si="29"/>
        <v>6.333333333333333</v>
      </c>
      <c r="T144" s="6">
        <f t="shared" si="36"/>
        <v>3.3844919328742151E-5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30"/>
        <v>0</v>
      </c>
      <c r="AA144" s="6">
        <f t="shared" si="31"/>
        <v>0</v>
      </c>
      <c r="AB144" s="6">
        <f t="shared" si="33"/>
        <v>0</v>
      </c>
      <c r="AD144" s="6">
        <f t="shared" si="35"/>
        <v>0</v>
      </c>
    </row>
    <row r="145" spans="1:30" outlineLevel="1">
      <c r="A145" t="s">
        <v>216</v>
      </c>
      <c r="B145" t="s">
        <v>217</v>
      </c>
      <c r="C145" s="40"/>
      <c r="D145" s="40" t="s">
        <v>217</v>
      </c>
      <c r="E145" s="40"/>
      <c r="F145" s="81">
        <v>35.5</v>
      </c>
      <c r="G145" s="40">
        <f t="shared" si="27"/>
        <v>35.5</v>
      </c>
      <c r="H145" s="40"/>
      <c r="I145" s="40" t="s">
        <v>217</v>
      </c>
      <c r="J145" s="40"/>
      <c r="K145" s="81">
        <v>35.5</v>
      </c>
      <c r="L145" s="40">
        <f t="shared" si="34"/>
        <v>35.5</v>
      </c>
      <c r="M145" s="40"/>
      <c r="N145" s="40" t="s">
        <v>217</v>
      </c>
      <c r="O145" s="40"/>
      <c r="P145" s="93">
        <v>34</v>
      </c>
      <c r="Q145" s="40">
        <f t="shared" si="37"/>
        <v>34</v>
      </c>
      <c r="R145" s="16">
        <f t="shared" si="29"/>
        <v>34.75</v>
      </c>
      <c r="T145" s="6">
        <f t="shared" si="36"/>
        <v>1.8570172842217734E-4</v>
      </c>
      <c r="V145" s="23">
        <f>+claims!D145</f>
        <v>1</v>
      </c>
      <c r="W145" s="23">
        <f>+claims!E145</f>
        <v>0</v>
      </c>
      <c r="X145" s="23">
        <f>+claims!F145</f>
        <v>0</v>
      </c>
      <c r="Z145" s="6">
        <f t="shared" si="30"/>
        <v>0.01</v>
      </c>
      <c r="AA145" s="6">
        <f t="shared" si="31"/>
        <v>0</v>
      </c>
      <c r="AB145" s="6">
        <f t="shared" si="33"/>
        <v>0</v>
      </c>
      <c r="AD145" s="6">
        <f t="shared" si="35"/>
        <v>1.6666666666666668E-3</v>
      </c>
    </row>
    <row r="146" spans="1:30" outlineLevel="1">
      <c r="A146" t="s">
        <v>509</v>
      </c>
      <c r="B146" t="s">
        <v>507</v>
      </c>
      <c r="C146" s="40"/>
      <c r="D146" s="40" t="s">
        <v>507</v>
      </c>
      <c r="E146" s="40"/>
      <c r="F146" s="74">
        <v>26</v>
      </c>
      <c r="G146" s="40">
        <f>AVERAGE(C146:F146)</f>
        <v>26</v>
      </c>
      <c r="H146" s="40"/>
      <c r="I146" s="40" t="s">
        <v>507</v>
      </c>
      <c r="J146" s="40"/>
      <c r="K146" s="74">
        <v>25</v>
      </c>
      <c r="L146" s="40">
        <f>AVERAGE(H146:K146)</f>
        <v>25</v>
      </c>
      <c r="M146" s="40"/>
      <c r="N146" s="40" t="s">
        <v>507</v>
      </c>
      <c r="O146" s="40"/>
      <c r="P146" s="40">
        <v>27</v>
      </c>
      <c r="Q146" s="40">
        <f>AVERAGE(M146:P146)</f>
        <v>27</v>
      </c>
      <c r="R146" s="16">
        <f>IF(G146&gt;0,(+G146+(L146*2)+(Q146*3))/6,IF(L146&gt;0,((L146*2)+(Q146*3))/5,Q146))</f>
        <v>26.166666666666668</v>
      </c>
      <c r="T146" s="6">
        <f t="shared" si="36"/>
        <v>1.3983295617401364E-4</v>
      </c>
      <c r="V146" s="23">
        <f>+claims!D146</f>
        <v>0</v>
      </c>
      <c r="W146" s="23">
        <f>+claims!E146</f>
        <v>0</v>
      </c>
      <c r="X146" s="23">
        <f>+claims!F146</f>
        <v>0</v>
      </c>
      <c r="Z146" s="6">
        <f>IF(G146&gt;100,IF(V146&lt;1,0,+V146/G146),IF(V146&lt;1,0,+V146/100))</f>
        <v>0</v>
      </c>
      <c r="AA146" s="6">
        <f>IF(L146&gt;100,IF(W146&lt;1,0,+W146/L146),IF(W146&lt;1,0,+W146/100))</f>
        <v>0</v>
      </c>
      <c r="AB146" s="6">
        <f>IF(Q146&gt;100,IF(X146&lt;1,0,+X146/Q146),IF(X146&lt;1,0,+X146/100))</f>
        <v>0</v>
      </c>
      <c r="AD146" s="6">
        <f t="shared" si="35"/>
        <v>0</v>
      </c>
    </row>
    <row r="147" spans="1:30" outlineLevel="1">
      <c r="A147" t="s">
        <v>218</v>
      </c>
      <c r="B147" t="s">
        <v>219</v>
      </c>
      <c r="C147" s="40"/>
      <c r="D147" s="40" t="s">
        <v>219</v>
      </c>
      <c r="E147" s="40"/>
      <c r="F147" s="81">
        <v>28.5</v>
      </c>
      <c r="G147" s="40">
        <f t="shared" ref="G147:G209" si="38">AVERAGE(C147:F147)</f>
        <v>28.5</v>
      </c>
      <c r="H147" s="40"/>
      <c r="I147" s="40" t="s">
        <v>219</v>
      </c>
      <c r="J147" s="40"/>
      <c r="K147" s="81">
        <v>27.5</v>
      </c>
      <c r="L147" s="40">
        <f t="shared" ref="L147:L164" si="39">AVERAGE(H147:K147)</f>
        <v>27.5</v>
      </c>
      <c r="M147" s="40"/>
      <c r="N147" s="40" t="s">
        <v>219</v>
      </c>
      <c r="O147" s="40"/>
      <c r="P147" s="93">
        <v>27.5</v>
      </c>
      <c r="Q147" s="40">
        <f t="shared" si="37"/>
        <v>27.5</v>
      </c>
      <c r="R147" s="16">
        <f t="shared" si="29"/>
        <v>27.666666666666668</v>
      </c>
      <c r="T147" s="6">
        <f t="shared" si="36"/>
        <v>1.4784885812029467E-4</v>
      </c>
      <c r="V147" s="23">
        <f>+claims!D147</f>
        <v>1</v>
      </c>
      <c r="W147" s="23">
        <f>+claims!E147</f>
        <v>1</v>
      </c>
      <c r="X147" s="23">
        <f>+claims!F147</f>
        <v>1</v>
      </c>
      <c r="Z147" s="6">
        <f t="shared" si="30"/>
        <v>0.01</v>
      </c>
      <c r="AA147" s="6">
        <f t="shared" si="31"/>
        <v>0.01</v>
      </c>
      <c r="AB147" s="6">
        <f t="shared" si="33"/>
        <v>0.01</v>
      </c>
      <c r="AD147" s="6">
        <f t="shared" si="35"/>
        <v>0.01</v>
      </c>
    </row>
    <row r="148" spans="1:30" outlineLevel="1">
      <c r="A148" t="s">
        <v>220</v>
      </c>
      <c r="B148" t="s">
        <v>221</v>
      </c>
      <c r="C148" s="40"/>
      <c r="D148" s="40" t="s">
        <v>221</v>
      </c>
      <c r="E148" s="40"/>
      <c r="F148" s="81">
        <v>3</v>
      </c>
      <c r="G148" s="40">
        <f t="shared" si="38"/>
        <v>3</v>
      </c>
      <c r="H148" s="40"/>
      <c r="I148" s="40" t="s">
        <v>221</v>
      </c>
      <c r="J148" s="40"/>
      <c r="K148" s="81">
        <v>3</v>
      </c>
      <c r="L148" s="40">
        <f t="shared" si="39"/>
        <v>3</v>
      </c>
      <c r="M148" s="40"/>
      <c r="N148" s="40" t="s">
        <v>221</v>
      </c>
      <c r="O148" s="40"/>
      <c r="P148" s="93">
        <v>3</v>
      </c>
      <c r="Q148" s="40">
        <f t="shared" si="37"/>
        <v>3</v>
      </c>
      <c r="R148" s="16">
        <f t="shared" si="29"/>
        <v>3</v>
      </c>
      <c r="T148" s="6">
        <f t="shared" si="36"/>
        <v>1.6031803892562072E-5</v>
      </c>
      <c r="V148" s="23">
        <f>+claims!D148</f>
        <v>0</v>
      </c>
      <c r="W148" s="23">
        <f>+claims!E148</f>
        <v>0</v>
      </c>
      <c r="X148" s="23">
        <f>+claims!F148</f>
        <v>0</v>
      </c>
      <c r="Z148" s="6">
        <f t="shared" si="30"/>
        <v>0</v>
      </c>
      <c r="AA148" s="6">
        <f t="shared" si="31"/>
        <v>0</v>
      </c>
      <c r="AB148" s="6">
        <f t="shared" si="33"/>
        <v>0</v>
      </c>
      <c r="AD148" s="6">
        <f t="shared" si="35"/>
        <v>0</v>
      </c>
    </row>
    <row r="149" spans="1:30" outlineLevel="1">
      <c r="A149" t="s">
        <v>222</v>
      </c>
      <c r="B149" t="s">
        <v>223</v>
      </c>
      <c r="C149" s="40"/>
      <c r="D149" s="40" t="s">
        <v>223</v>
      </c>
      <c r="E149" s="40"/>
      <c r="F149" s="81">
        <v>81.5</v>
      </c>
      <c r="G149" s="40">
        <f t="shared" si="38"/>
        <v>81.5</v>
      </c>
      <c r="H149" s="40"/>
      <c r="I149" s="40" t="s">
        <v>223</v>
      </c>
      <c r="J149" s="40"/>
      <c r="K149" s="81">
        <v>83</v>
      </c>
      <c r="L149" s="40">
        <f t="shared" si="39"/>
        <v>83</v>
      </c>
      <c r="M149" s="40"/>
      <c r="N149" s="40" t="s">
        <v>223</v>
      </c>
      <c r="O149" s="40"/>
      <c r="P149" s="93">
        <v>83.5</v>
      </c>
      <c r="Q149" s="40">
        <f t="shared" si="37"/>
        <v>83.5</v>
      </c>
      <c r="R149" s="16">
        <f t="shared" si="29"/>
        <v>83</v>
      </c>
      <c r="T149" s="6">
        <f t="shared" si="36"/>
        <v>4.4354657436088401E-4</v>
      </c>
      <c r="V149" s="23">
        <f>+claims!D149</f>
        <v>1</v>
      </c>
      <c r="W149" s="23">
        <f>+claims!E149</f>
        <v>1</v>
      </c>
      <c r="X149" s="23">
        <f>+claims!F149</f>
        <v>0</v>
      </c>
      <c r="Z149" s="6">
        <f t="shared" si="30"/>
        <v>0.01</v>
      </c>
      <c r="AA149" s="6">
        <f t="shared" si="31"/>
        <v>0.01</v>
      </c>
      <c r="AB149" s="6">
        <f t="shared" si="33"/>
        <v>0</v>
      </c>
      <c r="AD149" s="6">
        <f t="shared" si="35"/>
        <v>5.0000000000000001E-3</v>
      </c>
    </row>
    <row r="150" spans="1:30" outlineLevel="1">
      <c r="A150" t="s">
        <v>224</v>
      </c>
      <c r="B150" t="s">
        <v>225</v>
      </c>
      <c r="C150" s="40"/>
      <c r="D150" s="40" t="s">
        <v>225</v>
      </c>
      <c r="E150" s="40"/>
      <c r="F150" s="81">
        <v>483.5</v>
      </c>
      <c r="G150" s="40">
        <f t="shared" si="38"/>
        <v>483.5</v>
      </c>
      <c r="H150" s="40"/>
      <c r="I150" s="40" t="s">
        <v>225</v>
      </c>
      <c r="J150" s="40"/>
      <c r="K150" s="81">
        <v>479.5</v>
      </c>
      <c r="L150" s="40">
        <f t="shared" si="39"/>
        <v>479.5</v>
      </c>
      <c r="M150" s="40"/>
      <c r="N150" s="40" t="s">
        <v>225</v>
      </c>
      <c r="O150" s="40"/>
      <c r="P150" s="93">
        <v>482.5</v>
      </c>
      <c r="Q150" s="40">
        <f t="shared" si="37"/>
        <v>482.5</v>
      </c>
      <c r="R150" s="16">
        <f t="shared" si="29"/>
        <v>481.66666666666669</v>
      </c>
      <c r="T150" s="6">
        <f t="shared" si="36"/>
        <v>2.5739951805280217E-3</v>
      </c>
      <c r="V150" s="23">
        <f>+claims!D150</f>
        <v>12</v>
      </c>
      <c r="W150" s="23">
        <f>+claims!E150</f>
        <v>12</v>
      </c>
      <c r="X150" s="23">
        <f>+claims!F150</f>
        <v>14</v>
      </c>
      <c r="Z150" s="6">
        <f t="shared" si="30"/>
        <v>2.481902792140641E-2</v>
      </c>
      <c r="AA150" s="6">
        <f t="shared" si="31"/>
        <v>2.502606882168926E-2</v>
      </c>
      <c r="AB150" s="6">
        <f t="shared" si="33"/>
        <v>2.9015544041450778E-2</v>
      </c>
      <c r="AD150" s="6">
        <f t="shared" si="35"/>
        <v>2.6986299614856213E-2</v>
      </c>
    </row>
    <row r="151" spans="1:30" outlineLevel="1">
      <c r="A151" t="s">
        <v>226</v>
      </c>
      <c r="B151" t="s">
        <v>227</v>
      </c>
      <c r="C151" s="40"/>
      <c r="D151" s="40" t="s">
        <v>227</v>
      </c>
      <c r="E151" s="40"/>
      <c r="F151" s="81">
        <v>86.5</v>
      </c>
      <c r="G151" s="40">
        <f t="shared" si="38"/>
        <v>86.5</v>
      </c>
      <c r="H151" s="40"/>
      <c r="I151" s="40" t="s">
        <v>227</v>
      </c>
      <c r="J151" s="40"/>
      <c r="K151" s="81">
        <v>87</v>
      </c>
      <c r="L151" s="40">
        <f t="shared" si="39"/>
        <v>87</v>
      </c>
      <c r="M151" s="40"/>
      <c r="N151" s="40" t="s">
        <v>227</v>
      </c>
      <c r="O151" s="40"/>
      <c r="P151" s="93">
        <v>81.5</v>
      </c>
      <c r="Q151" s="40">
        <f t="shared" si="37"/>
        <v>81.5</v>
      </c>
      <c r="R151" s="16">
        <f t="shared" si="29"/>
        <v>84.166666666666671</v>
      </c>
      <c r="T151" s="6">
        <f t="shared" si="36"/>
        <v>4.4978116476354705E-4</v>
      </c>
      <c r="V151" s="23">
        <f>+claims!D151</f>
        <v>4</v>
      </c>
      <c r="W151" s="23">
        <f>+claims!E151</f>
        <v>1</v>
      </c>
      <c r="X151" s="23">
        <f>+claims!F151</f>
        <v>0</v>
      </c>
      <c r="Z151" s="6">
        <f t="shared" si="30"/>
        <v>0.04</v>
      </c>
      <c r="AA151" s="6">
        <f t="shared" si="31"/>
        <v>0.01</v>
      </c>
      <c r="AB151" s="6">
        <f t="shared" si="33"/>
        <v>0</v>
      </c>
      <c r="AD151" s="6">
        <f t="shared" si="35"/>
        <v>0.01</v>
      </c>
    </row>
    <row r="152" spans="1:30" outlineLevel="1">
      <c r="A152" t="s">
        <v>228</v>
      </c>
      <c r="B152" t="s">
        <v>229</v>
      </c>
      <c r="C152" s="40"/>
      <c r="D152" s="40" t="s">
        <v>229</v>
      </c>
      <c r="E152" s="40"/>
      <c r="F152" s="81">
        <v>67</v>
      </c>
      <c r="G152" s="40">
        <f t="shared" si="38"/>
        <v>67</v>
      </c>
      <c r="H152" s="40"/>
      <c r="I152" s="40" t="s">
        <v>229</v>
      </c>
      <c r="J152" s="40"/>
      <c r="K152" s="81">
        <v>75</v>
      </c>
      <c r="L152" s="40">
        <f t="shared" si="39"/>
        <v>75</v>
      </c>
      <c r="M152" s="40"/>
      <c r="N152" s="40" t="s">
        <v>229</v>
      </c>
      <c r="O152" s="40"/>
      <c r="P152" s="93">
        <v>75</v>
      </c>
      <c r="Q152" s="40">
        <f t="shared" si="37"/>
        <v>75</v>
      </c>
      <c r="R152" s="16">
        <f t="shared" si="29"/>
        <v>73.666666666666671</v>
      </c>
      <c r="T152" s="6">
        <f t="shared" si="36"/>
        <v>3.936698511395798E-4</v>
      </c>
      <c r="V152" s="23">
        <f>+claims!D152</f>
        <v>1</v>
      </c>
      <c r="W152" s="23">
        <f>+claims!E152</f>
        <v>0</v>
      </c>
      <c r="X152" s="23">
        <f>+claims!F152</f>
        <v>2</v>
      </c>
      <c r="Z152" s="6">
        <f t="shared" si="30"/>
        <v>0.01</v>
      </c>
      <c r="AA152" s="6">
        <f t="shared" si="31"/>
        <v>0</v>
      </c>
      <c r="AB152" s="6">
        <f t="shared" si="33"/>
        <v>0.02</v>
      </c>
      <c r="AD152" s="6">
        <f t="shared" si="35"/>
        <v>1.1666666666666665E-2</v>
      </c>
    </row>
    <row r="153" spans="1:30" outlineLevel="1">
      <c r="A153" t="s">
        <v>230</v>
      </c>
      <c r="B153" t="s">
        <v>231</v>
      </c>
      <c r="C153" s="40"/>
      <c r="D153" s="40" t="s">
        <v>231</v>
      </c>
      <c r="E153" s="40"/>
      <c r="F153" s="81">
        <v>47.5</v>
      </c>
      <c r="G153" s="40">
        <f t="shared" si="38"/>
        <v>47.5</v>
      </c>
      <c r="H153" s="40"/>
      <c r="I153" s="40" t="s">
        <v>231</v>
      </c>
      <c r="J153" s="40"/>
      <c r="K153" s="81">
        <v>44.5</v>
      </c>
      <c r="L153" s="40">
        <f t="shared" si="39"/>
        <v>44.5</v>
      </c>
      <c r="M153" s="40"/>
      <c r="N153" s="40" t="s">
        <v>231</v>
      </c>
      <c r="O153" s="40"/>
      <c r="P153" s="93">
        <v>47</v>
      </c>
      <c r="Q153" s="40">
        <f t="shared" si="37"/>
        <v>47</v>
      </c>
      <c r="R153" s="16">
        <f t="shared" si="29"/>
        <v>46.25</v>
      </c>
      <c r="T153" s="6">
        <f t="shared" si="36"/>
        <v>2.4715697667699861E-4</v>
      </c>
      <c r="V153" s="23">
        <f>+claims!D153</f>
        <v>0</v>
      </c>
      <c r="W153" s="23">
        <f>+claims!E153</f>
        <v>1</v>
      </c>
      <c r="X153" s="23">
        <f>+claims!F153</f>
        <v>0</v>
      </c>
      <c r="Z153" s="6">
        <f t="shared" si="30"/>
        <v>0</v>
      </c>
      <c r="AA153" s="6">
        <f t="shared" si="31"/>
        <v>0.01</v>
      </c>
      <c r="AB153" s="6">
        <f t="shared" si="33"/>
        <v>0</v>
      </c>
      <c r="AD153" s="6">
        <f t="shared" si="35"/>
        <v>3.3333333333333335E-3</v>
      </c>
    </row>
    <row r="154" spans="1:30" outlineLevel="1">
      <c r="A154" t="s">
        <v>232</v>
      </c>
      <c r="B154" t="s">
        <v>233</v>
      </c>
      <c r="C154" s="40"/>
      <c r="D154" s="40" t="s">
        <v>233</v>
      </c>
      <c r="E154" s="40"/>
      <c r="F154" s="81">
        <v>12</v>
      </c>
      <c r="G154" s="40">
        <f t="shared" si="38"/>
        <v>12</v>
      </c>
      <c r="H154" s="40"/>
      <c r="I154" s="40" t="s">
        <v>233</v>
      </c>
      <c r="J154" s="40"/>
      <c r="K154" s="81">
        <v>9</v>
      </c>
      <c r="L154" s="40">
        <f t="shared" si="39"/>
        <v>9</v>
      </c>
      <c r="M154" s="40"/>
      <c r="N154" s="40" t="s">
        <v>233</v>
      </c>
      <c r="O154" s="40"/>
      <c r="P154" s="93">
        <v>11</v>
      </c>
      <c r="Q154" s="40">
        <f t="shared" si="37"/>
        <v>11</v>
      </c>
      <c r="R154" s="16">
        <f t="shared" si="29"/>
        <v>10.5</v>
      </c>
      <c r="T154" s="6">
        <f t="shared" si="36"/>
        <v>5.6111313623967249E-5</v>
      </c>
      <c r="V154" s="23">
        <f>+claims!D154</f>
        <v>1</v>
      </c>
      <c r="W154" s="23">
        <f>+claims!E154</f>
        <v>0</v>
      </c>
      <c r="X154" s="23">
        <f>+claims!F154</f>
        <v>0</v>
      </c>
      <c r="Z154" s="6">
        <f t="shared" si="30"/>
        <v>0.01</v>
      </c>
      <c r="AA154" s="6">
        <f t="shared" si="31"/>
        <v>0</v>
      </c>
      <c r="AB154" s="6">
        <f t="shared" si="33"/>
        <v>0</v>
      </c>
      <c r="AD154" s="6">
        <f t="shared" si="35"/>
        <v>1.6666666666666668E-3</v>
      </c>
    </row>
    <row r="155" spans="1:30" outlineLevel="1">
      <c r="A155" t="s">
        <v>234</v>
      </c>
      <c r="B155" t="s">
        <v>235</v>
      </c>
      <c r="C155" s="40"/>
      <c r="D155" s="40" t="s">
        <v>235</v>
      </c>
      <c r="E155" s="40"/>
      <c r="F155" s="81">
        <v>39</v>
      </c>
      <c r="G155" s="40">
        <f t="shared" si="38"/>
        <v>39</v>
      </c>
      <c r="H155" s="40"/>
      <c r="I155" s="40" t="s">
        <v>235</v>
      </c>
      <c r="J155" s="40"/>
      <c r="K155" s="81">
        <v>37.5</v>
      </c>
      <c r="L155" s="40">
        <f t="shared" si="39"/>
        <v>37.5</v>
      </c>
      <c r="M155" s="40"/>
      <c r="N155" s="40" t="s">
        <v>235</v>
      </c>
      <c r="O155" s="40"/>
      <c r="P155" s="93">
        <v>40</v>
      </c>
      <c r="Q155" s="40">
        <f t="shared" si="37"/>
        <v>40</v>
      </c>
      <c r="R155" s="16">
        <f t="shared" si="29"/>
        <v>39</v>
      </c>
      <c r="T155" s="6">
        <f t="shared" si="36"/>
        <v>2.0841345060330693E-4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0"/>
        <v>0</v>
      </c>
      <c r="AA155" s="6">
        <f t="shared" si="31"/>
        <v>0</v>
      </c>
      <c r="AB155" s="6">
        <f t="shared" si="33"/>
        <v>0</v>
      </c>
      <c r="AD155" s="6">
        <f t="shared" si="35"/>
        <v>0</v>
      </c>
    </row>
    <row r="156" spans="1:30" outlineLevel="1">
      <c r="A156" t="s">
        <v>236</v>
      </c>
      <c r="B156" t="s">
        <v>237</v>
      </c>
      <c r="C156" s="40"/>
      <c r="D156" s="40" t="s">
        <v>237</v>
      </c>
      <c r="E156" s="40"/>
      <c r="F156" s="81">
        <v>87</v>
      </c>
      <c r="G156" s="40">
        <f t="shared" si="38"/>
        <v>87</v>
      </c>
      <c r="H156" s="40"/>
      <c r="I156" s="40" t="s">
        <v>237</v>
      </c>
      <c r="J156" s="40"/>
      <c r="K156" s="81">
        <v>89</v>
      </c>
      <c r="L156" s="40">
        <f t="shared" si="39"/>
        <v>89</v>
      </c>
      <c r="M156" s="40"/>
      <c r="N156" s="40" t="s">
        <v>237</v>
      </c>
      <c r="O156" s="40"/>
      <c r="P156" s="93">
        <v>87</v>
      </c>
      <c r="Q156" s="40">
        <f t="shared" si="37"/>
        <v>87</v>
      </c>
      <c r="R156" s="16">
        <f t="shared" si="29"/>
        <v>87.666666666666671</v>
      </c>
      <c r="T156" s="6">
        <f t="shared" si="36"/>
        <v>4.6848493597153614E-4</v>
      </c>
      <c r="V156" s="23">
        <f>+claims!D156</f>
        <v>0</v>
      </c>
      <c r="W156" s="23">
        <f>+claims!E156</f>
        <v>0</v>
      </c>
      <c r="X156" s="23">
        <f>+claims!F156</f>
        <v>1</v>
      </c>
      <c r="Z156" s="6">
        <f t="shared" si="30"/>
        <v>0</v>
      </c>
      <c r="AA156" s="6">
        <f t="shared" si="31"/>
        <v>0</v>
      </c>
      <c r="AB156" s="6">
        <f t="shared" si="33"/>
        <v>0.01</v>
      </c>
      <c r="AD156" s="6">
        <f t="shared" si="35"/>
        <v>5.0000000000000001E-3</v>
      </c>
    </row>
    <row r="157" spans="1:30" outlineLevel="1">
      <c r="A157" t="s">
        <v>238</v>
      </c>
      <c r="B157" t="s">
        <v>239</v>
      </c>
      <c r="C157" s="40"/>
      <c r="D157" s="40" t="s">
        <v>239</v>
      </c>
      <c r="E157" s="40"/>
      <c r="F157" s="81">
        <v>139</v>
      </c>
      <c r="G157" s="40">
        <f t="shared" si="38"/>
        <v>139</v>
      </c>
      <c r="H157" s="40"/>
      <c r="I157" s="40" t="s">
        <v>239</v>
      </c>
      <c r="J157" s="40"/>
      <c r="K157" s="81">
        <v>140</v>
      </c>
      <c r="L157" s="40">
        <f t="shared" si="39"/>
        <v>140</v>
      </c>
      <c r="M157" s="40"/>
      <c r="N157" s="40" t="s">
        <v>239</v>
      </c>
      <c r="O157" s="40"/>
      <c r="P157" s="93">
        <v>141</v>
      </c>
      <c r="Q157" s="40">
        <f t="shared" si="37"/>
        <v>141</v>
      </c>
      <c r="R157" s="16">
        <f t="shared" si="29"/>
        <v>140.33333333333334</v>
      </c>
      <c r="T157" s="6">
        <f t="shared" si="36"/>
        <v>7.4993215986318142E-4</v>
      </c>
      <c r="V157" s="23">
        <f>+claims!D157</f>
        <v>0</v>
      </c>
      <c r="W157" s="23">
        <f>+claims!E157</f>
        <v>0</v>
      </c>
      <c r="X157" s="23">
        <f>+claims!F157</f>
        <v>2</v>
      </c>
      <c r="Z157" s="6">
        <f t="shared" si="30"/>
        <v>0</v>
      </c>
      <c r="AA157" s="6">
        <f t="shared" si="31"/>
        <v>0</v>
      </c>
      <c r="AB157" s="6">
        <f t="shared" si="33"/>
        <v>1.4184397163120567E-2</v>
      </c>
      <c r="AD157" s="6">
        <f t="shared" si="35"/>
        <v>7.0921985815602835E-3</v>
      </c>
    </row>
    <row r="158" spans="1:30" outlineLevel="1">
      <c r="A158" t="s">
        <v>240</v>
      </c>
      <c r="B158" t="s">
        <v>241</v>
      </c>
      <c r="C158" s="40"/>
      <c r="D158" s="40" t="s">
        <v>241</v>
      </c>
      <c r="E158" s="40"/>
      <c r="F158" s="81">
        <v>14</v>
      </c>
      <c r="G158" s="40">
        <f t="shared" si="38"/>
        <v>14</v>
      </c>
      <c r="H158" s="40"/>
      <c r="I158" s="40" t="s">
        <v>241</v>
      </c>
      <c r="J158" s="40"/>
      <c r="K158" s="81">
        <v>15</v>
      </c>
      <c r="L158" s="40">
        <f t="shared" si="39"/>
        <v>15</v>
      </c>
      <c r="M158" s="40"/>
      <c r="N158" s="40" t="s">
        <v>241</v>
      </c>
      <c r="O158" s="40"/>
      <c r="P158" s="93">
        <v>15</v>
      </c>
      <c r="Q158" s="40">
        <f t="shared" si="37"/>
        <v>15</v>
      </c>
      <c r="R158" s="16">
        <f t="shared" si="29"/>
        <v>14.833333333333334</v>
      </c>
      <c r="T158" s="6">
        <f t="shared" si="36"/>
        <v>7.9268363691001361E-5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6">
        <f t="shared" si="30"/>
        <v>0</v>
      </c>
      <c r="AA158" s="6">
        <f t="shared" si="31"/>
        <v>0</v>
      </c>
      <c r="AB158" s="6">
        <f t="shared" si="33"/>
        <v>0</v>
      </c>
      <c r="AD158" s="6">
        <f t="shared" si="35"/>
        <v>0</v>
      </c>
    </row>
    <row r="159" spans="1:30" outlineLevel="1">
      <c r="A159" t="s">
        <v>242</v>
      </c>
      <c r="B159" t="s">
        <v>243</v>
      </c>
      <c r="C159" s="40"/>
      <c r="D159" s="40" t="s">
        <v>243</v>
      </c>
      <c r="E159" s="40"/>
      <c r="F159" s="81">
        <v>15</v>
      </c>
      <c r="G159" s="40">
        <f t="shared" si="38"/>
        <v>15</v>
      </c>
      <c r="H159" s="40"/>
      <c r="I159" s="40" t="s">
        <v>243</v>
      </c>
      <c r="J159" s="40"/>
      <c r="K159" s="81">
        <v>14</v>
      </c>
      <c r="L159" s="40">
        <f t="shared" si="39"/>
        <v>14</v>
      </c>
      <c r="M159" s="40"/>
      <c r="N159" s="40" t="s">
        <v>243</v>
      </c>
      <c r="O159" s="40"/>
      <c r="P159" s="93">
        <v>14</v>
      </c>
      <c r="Q159" s="40">
        <f t="shared" si="37"/>
        <v>14</v>
      </c>
      <c r="R159" s="16">
        <f t="shared" si="29"/>
        <v>14.166666666666666</v>
      </c>
      <c r="T159" s="6">
        <f t="shared" si="36"/>
        <v>7.5705740603765334E-5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0"/>
        <v>0</v>
      </c>
      <c r="AA159" s="6">
        <f t="shared" si="31"/>
        <v>0</v>
      </c>
      <c r="AB159" s="6">
        <f t="shared" si="33"/>
        <v>0</v>
      </c>
      <c r="AD159" s="6">
        <f t="shared" si="35"/>
        <v>0</v>
      </c>
    </row>
    <row r="160" spans="1:30" outlineLevel="1">
      <c r="A160" t="s">
        <v>244</v>
      </c>
      <c r="B160" t="s">
        <v>245</v>
      </c>
      <c r="C160" s="40"/>
      <c r="D160" s="40" t="s">
        <v>245</v>
      </c>
      <c r="E160" s="40"/>
      <c r="F160" s="81">
        <v>8</v>
      </c>
      <c r="G160" s="40">
        <f t="shared" si="38"/>
        <v>8</v>
      </c>
      <c r="H160" s="40"/>
      <c r="I160" s="40" t="s">
        <v>245</v>
      </c>
      <c r="J160" s="40"/>
      <c r="K160" s="81">
        <v>8</v>
      </c>
      <c r="L160" s="40">
        <f t="shared" si="39"/>
        <v>8</v>
      </c>
      <c r="M160" s="40"/>
      <c r="N160" s="40" t="s">
        <v>245</v>
      </c>
      <c r="O160" s="40"/>
      <c r="P160" s="93">
        <v>8</v>
      </c>
      <c r="Q160" s="40">
        <f t="shared" si="37"/>
        <v>8</v>
      </c>
      <c r="R160" s="16">
        <f t="shared" si="29"/>
        <v>8</v>
      </c>
      <c r="T160" s="6">
        <f t="shared" si="36"/>
        <v>4.275147704683219E-5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0"/>
        <v>0</v>
      </c>
      <c r="AA160" s="6">
        <f t="shared" si="31"/>
        <v>0</v>
      </c>
      <c r="AB160" s="6">
        <f t="shared" si="33"/>
        <v>0</v>
      </c>
      <c r="AD160" s="6">
        <f t="shared" si="35"/>
        <v>0</v>
      </c>
    </row>
    <row r="161" spans="1:30" outlineLevel="1">
      <c r="A161" t="s">
        <v>246</v>
      </c>
      <c r="B161" t="s">
        <v>247</v>
      </c>
      <c r="C161" s="40"/>
      <c r="D161" s="40" t="s">
        <v>247</v>
      </c>
      <c r="E161" s="40"/>
      <c r="F161" s="81">
        <v>99</v>
      </c>
      <c r="G161" s="40">
        <f t="shared" si="38"/>
        <v>99</v>
      </c>
      <c r="H161" s="40"/>
      <c r="I161" s="40" t="s">
        <v>247</v>
      </c>
      <c r="J161" s="40"/>
      <c r="K161" s="81">
        <v>99</v>
      </c>
      <c r="L161" s="40">
        <f t="shared" si="39"/>
        <v>99</v>
      </c>
      <c r="M161" s="40"/>
      <c r="N161" s="40" t="s">
        <v>247</v>
      </c>
      <c r="O161" s="40"/>
      <c r="P161" s="93">
        <v>103</v>
      </c>
      <c r="Q161" s="40">
        <f t="shared" si="37"/>
        <v>103</v>
      </c>
      <c r="R161" s="16">
        <f t="shared" si="29"/>
        <v>101</v>
      </c>
      <c r="T161" s="6">
        <f t="shared" si="36"/>
        <v>5.397373977162564E-4</v>
      </c>
      <c r="V161" s="23">
        <f>+claims!D161</f>
        <v>1</v>
      </c>
      <c r="W161" s="23">
        <f>+claims!E161</f>
        <v>3</v>
      </c>
      <c r="X161" s="23">
        <f>+claims!F161</f>
        <v>3</v>
      </c>
      <c r="Z161" s="6">
        <f t="shared" si="30"/>
        <v>0.01</v>
      </c>
      <c r="AA161" s="6">
        <f t="shared" si="31"/>
        <v>0.03</v>
      </c>
      <c r="AB161" s="6">
        <f t="shared" si="33"/>
        <v>2.9126213592233011E-2</v>
      </c>
      <c r="AD161" s="6">
        <f t="shared" si="35"/>
        <v>2.6229773462783171E-2</v>
      </c>
    </row>
    <row r="162" spans="1:30" outlineLevel="1">
      <c r="A162" t="s">
        <v>248</v>
      </c>
      <c r="B162" t="s">
        <v>249</v>
      </c>
      <c r="C162" s="40"/>
      <c r="D162" s="40" t="s">
        <v>249</v>
      </c>
      <c r="E162" s="40"/>
      <c r="F162" s="81">
        <v>8</v>
      </c>
      <c r="G162" s="40">
        <f t="shared" si="38"/>
        <v>8</v>
      </c>
      <c r="H162" s="40"/>
      <c r="I162" s="40" t="s">
        <v>249</v>
      </c>
      <c r="J162" s="40"/>
      <c r="K162" s="81">
        <v>8</v>
      </c>
      <c r="L162" s="40">
        <f t="shared" si="39"/>
        <v>8</v>
      </c>
      <c r="M162" s="40"/>
      <c r="N162" s="40" t="s">
        <v>249</v>
      </c>
      <c r="O162" s="40"/>
      <c r="P162" s="93">
        <v>8</v>
      </c>
      <c r="Q162" s="40">
        <f t="shared" si="37"/>
        <v>8</v>
      </c>
      <c r="R162" s="16">
        <f t="shared" si="29"/>
        <v>8</v>
      </c>
      <c r="T162" s="6">
        <f t="shared" si="36"/>
        <v>4.275147704683219E-5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0"/>
        <v>0</v>
      </c>
      <c r="AA162" s="6">
        <f t="shared" si="31"/>
        <v>0</v>
      </c>
      <c r="AB162" s="6">
        <f t="shared" si="33"/>
        <v>0</v>
      </c>
      <c r="AD162" s="6">
        <f t="shared" si="35"/>
        <v>0</v>
      </c>
    </row>
    <row r="163" spans="1:30" outlineLevel="1">
      <c r="A163" t="s">
        <v>250</v>
      </c>
      <c r="B163" t="s">
        <v>251</v>
      </c>
      <c r="C163" s="40"/>
      <c r="D163" s="40" t="s">
        <v>251</v>
      </c>
      <c r="E163" s="40"/>
      <c r="F163" s="81">
        <v>6</v>
      </c>
      <c r="G163" s="40">
        <f t="shared" si="38"/>
        <v>6</v>
      </c>
      <c r="H163" s="40"/>
      <c r="I163" s="40" t="s">
        <v>251</v>
      </c>
      <c r="J163" s="40"/>
      <c r="K163" s="81">
        <v>6</v>
      </c>
      <c r="L163" s="40">
        <f t="shared" si="39"/>
        <v>6</v>
      </c>
      <c r="M163" s="40"/>
      <c r="N163" s="40" t="s">
        <v>251</v>
      </c>
      <c r="O163" s="40"/>
      <c r="P163" s="93">
        <v>6</v>
      </c>
      <c r="Q163" s="40">
        <f t="shared" si="37"/>
        <v>6</v>
      </c>
      <c r="R163" s="16">
        <f t="shared" si="29"/>
        <v>6</v>
      </c>
      <c r="T163" s="6">
        <f t="shared" si="36"/>
        <v>3.2063607785124144E-5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0"/>
        <v>0</v>
      </c>
      <c r="AA163" s="6">
        <f t="shared" si="31"/>
        <v>0</v>
      </c>
      <c r="AB163" s="6">
        <f t="shared" si="33"/>
        <v>0</v>
      </c>
      <c r="AD163" s="6">
        <f t="shared" si="35"/>
        <v>0</v>
      </c>
    </row>
    <row r="164" spans="1:30" outlineLevel="1">
      <c r="A164" t="s">
        <v>252</v>
      </c>
      <c r="B164" t="s">
        <v>253</v>
      </c>
      <c r="C164" s="40"/>
      <c r="D164" s="40" t="s">
        <v>253</v>
      </c>
      <c r="E164" s="40"/>
      <c r="F164" s="81">
        <v>9</v>
      </c>
      <c r="G164" s="40">
        <f t="shared" si="38"/>
        <v>9</v>
      </c>
      <c r="H164" s="40"/>
      <c r="I164" s="40" t="s">
        <v>253</v>
      </c>
      <c r="J164" s="40"/>
      <c r="K164" s="81">
        <v>10</v>
      </c>
      <c r="L164" s="40">
        <f t="shared" si="39"/>
        <v>10</v>
      </c>
      <c r="M164" s="40"/>
      <c r="N164" s="40" t="s">
        <v>253</v>
      </c>
      <c r="O164" s="40"/>
      <c r="P164" s="93">
        <v>10</v>
      </c>
      <c r="Q164" s="40">
        <f t="shared" si="37"/>
        <v>10</v>
      </c>
      <c r="R164" s="16">
        <f t="shared" si="29"/>
        <v>9.8333333333333339</v>
      </c>
      <c r="T164" s="6">
        <f t="shared" si="36"/>
        <v>5.2548690536731236E-5</v>
      </c>
      <c r="V164" s="23">
        <f>+claims!D164</f>
        <v>0</v>
      </c>
      <c r="W164" s="23">
        <f>+claims!E164</f>
        <v>1</v>
      </c>
      <c r="X164" s="23">
        <f>+claims!F164</f>
        <v>0</v>
      </c>
      <c r="Z164" s="6">
        <f t="shared" si="30"/>
        <v>0</v>
      </c>
      <c r="AA164" s="6">
        <f t="shared" si="31"/>
        <v>0.01</v>
      </c>
      <c r="AB164" s="6">
        <f t="shared" si="33"/>
        <v>0</v>
      </c>
      <c r="AD164" s="6">
        <f t="shared" si="35"/>
        <v>3.3333333333333335E-3</v>
      </c>
    </row>
    <row r="165" spans="1:30" outlineLevel="1">
      <c r="A165" t="s">
        <v>500</v>
      </c>
      <c r="B165" t="s">
        <v>501</v>
      </c>
      <c r="C165" s="40"/>
      <c r="D165" s="40" t="s">
        <v>501</v>
      </c>
      <c r="E165" s="40"/>
      <c r="F165" s="81">
        <v>2</v>
      </c>
      <c r="G165" s="40">
        <f t="shared" si="38"/>
        <v>2</v>
      </c>
      <c r="H165" s="40"/>
      <c r="I165" s="40" t="s">
        <v>501</v>
      </c>
      <c r="J165" s="40"/>
      <c r="K165" s="81">
        <v>2</v>
      </c>
      <c r="L165" s="40">
        <f>AVERAGE(H165:K165)</f>
        <v>2</v>
      </c>
      <c r="M165" s="40"/>
      <c r="N165" s="40" t="s">
        <v>501</v>
      </c>
      <c r="O165" s="40"/>
      <c r="P165" s="93">
        <v>2</v>
      </c>
      <c r="Q165" s="40">
        <f>AVERAGE(M165:P165)</f>
        <v>2</v>
      </c>
      <c r="R165" s="16">
        <f>IF(G165&gt;0,(+G165+(L165*2)+(Q165*3))/6,IF(L165&gt;0,((L165*2)+(Q165*3))/5,Q165))</f>
        <v>2</v>
      </c>
      <c r="T165" s="6">
        <f t="shared" si="36"/>
        <v>1.0687869261708048E-5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>IF(G165&gt;100,IF(V165&lt;1,0,+V165/G165),IF(V165&lt;1,0,+V165/100))</f>
        <v>0</v>
      </c>
      <c r="AA165" s="6">
        <f>IF(L165&gt;100,IF(W165&lt;1,0,+W165/L165),IF(W165&lt;1,0,+W165/100))</f>
        <v>0</v>
      </c>
      <c r="AB165" s="6">
        <f>IF(Q165&gt;100,IF(X165&lt;1,0,+X165/Q165),IF(X165&lt;1,0,+X165/100))</f>
        <v>0</v>
      </c>
      <c r="AD165" s="6">
        <f t="shared" si="35"/>
        <v>0</v>
      </c>
    </row>
    <row r="166" spans="1:30" outlineLevel="1">
      <c r="A166" t="s">
        <v>254</v>
      </c>
      <c r="B166" t="s">
        <v>255</v>
      </c>
      <c r="C166" s="40"/>
      <c r="D166" s="40" t="s">
        <v>255</v>
      </c>
      <c r="E166" s="40"/>
      <c r="F166" s="81">
        <v>606</v>
      </c>
      <c r="G166" s="40">
        <f t="shared" si="38"/>
        <v>606</v>
      </c>
      <c r="H166" s="40"/>
      <c r="I166" s="40" t="s">
        <v>255</v>
      </c>
      <c r="J166" s="40"/>
      <c r="K166" s="81">
        <v>603</v>
      </c>
      <c r="L166" s="40">
        <f t="shared" ref="L166:L204" si="40">AVERAGE(H166:K166)</f>
        <v>603</v>
      </c>
      <c r="M166" s="40"/>
      <c r="N166" s="40" t="s">
        <v>255</v>
      </c>
      <c r="O166" s="40"/>
      <c r="P166" s="93">
        <v>552</v>
      </c>
      <c r="Q166" s="40">
        <f t="shared" si="37"/>
        <v>552</v>
      </c>
      <c r="R166" s="16">
        <f t="shared" ref="R166:R228" si="41">IF(G166&gt;0,(+G166+(L166*2)+(Q166*3))/6,IF(L166&gt;0,((L166*2)+(Q166*3))/5,Q166))</f>
        <v>578</v>
      </c>
      <c r="T166" s="6">
        <f t="shared" si="36"/>
        <v>3.0887942166336257E-3</v>
      </c>
      <c r="V166" s="23">
        <f>+claims!D166</f>
        <v>8</v>
      </c>
      <c r="W166" s="23">
        <f>+claims!E166</f>
        <v>4</v>
      </c>
      <c r="X166" s="23">
        <f>+claims!F166</f>
        <v>7</v>
      </c>
      <c r="Z166" s="6">
        <f t="shared" si="30"/>
        <v>1.3201320132013201E-2</v>
      </c>
      <c r="AA166" s="6">
        <f t="shared" si="31"/>
        <v>6.6334991708126038E-3</v>
      </c>
      <c r="AB166" s="6">
        <f t="shared" si="33"/>
        <v>1.2681159420289856E-2</v>
      </c>
      <c r="AD166" s="6">
        <f t="shared" si="35"/>
        <v>1.0751966122417996E-2</v>
      </c>
    </row>
    <row r="167" spans="1:30" outlineLevel="1">
      <c r="A167" t="s">
        <v>256</v>
      </c>
      <c r="B167" t="s">
        <v>257</v>
      </c>
      <c r="C167" s="40"/>
      <c r="D167" s="40" t="s">
        <v>257</v>
      </c>
      <c r="E167" s="40"/>
      <c r="F167" s="81">
        <v>12</v>
      </c>
      <c r="G167" s="40">
        <f t="shared" si="38"/>
        <v>12</v>
      </c>
      <c r="H167" s="40"/>
      <c r="I167" s="40" t="s">
        <v>257</v>
      </c>
      <c r="J167" s="40"/>
      <c r="K167" s="81">
        <v>11.5</v>
      </c>
      <c r="L167" s="40">
        <f t="shared" si="40"/>
        <v>11.5</v>
      </c>
      <c r="M167" s="40"/>
      <c r="N167" s="40" t="s">
        <v>257</v>
      </c>
      <c r="O167" s="40"/>
      <c r="P167" s="93">
        <v>11.5</v>
      </c>
      <c r="Q167" s="40">
        <f t="shared" si="37"/>
        <v>11.5</v>
      </c>
      <c r="R167" s="16">
        <f t="shared" si="41"/>
        <v>11.583333333333334</v>
      </c>
      <c r="T167" s="6">
        <f t="shared" si="36"/>
        <v>6.1900576140725785E-5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0"/>
        <v>0</v>
      </c>
      <c r="AA167" s="6">
        <f t="shared" si="31"/>
        <v>0</v>
      </c>
      <c r="AB167" s="6">
        <f t="shared" si="33"/>
        <v>0</v>
      </c>
      <c r="AD167" s="6">
        <f t="shared" si="35"/>
        <v>0</v>
      </c>
    </row>
    <row r="168" spans="1:30" outlineLevel="1">
      <c r="A168" t="s">
        <v>258</v>
      </c>
      <c r="B168" t="s">
        <v>259</v>
      </c>
      <c r="C168" s="40"/>
      <c r="D168" s="40" t="s">
        <v>259</v>
      </c>
      <c r="E168" s="40"/>
      <c r="F168" s="81">
        <v>10</v>
      </c>
      <c r="G168" s="40">
        <f t="shared" si="38"/>
        <v>10</v>
      </c>
      <c r="H168" s="40"/>
      <c r="I168" s="40" t="s">
        <v>259</v>
      </c>
      <c r="J168" s="40"/>
      <c r="K168" s="81">
        <v>9</v>
      </c>
      <c r="L168" s="40">
        <f t="shared" si="40"/>
        <v>9</v>
      </c>
      <c r="M168" s="40"/>
      <c r="N168" s="40" t="s">
        <v>259</v>
      </c>
      <c r="O168" s="40"/>
      <c r="P168" s="93">
        <v>8</v>
      </c>
      <c r="Q168" s="40">
        <f t="shared" si="37"/>
        <v>8</v>
      </c>
      <c r="R168" s="16">
        <f t="shared" si="41"/>
        <v>8.6666666666666661</v>
      </c>
      <c r="T168" s="6">
        <f t="shared" si="36"/>
        <v>4.6314100134068203E-5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0"/>
        <v>0</v>
      </c>
      <c r="AA168" s="6">
        <f t="shared" si="31"/>
        <v>0</v>
      </c>
      <c r="AB168" s="6">
        <f t="shared" si="33"/>
        <v>0</v>
      </c>
      <c r="AD168" s="6">
        <f t="shared" si="35"/>
        <v>0</v>
      </c>
    </row>
    <row r="169" spans="1:30" outlineLevel="1">
      <c r="A169" t="s">
        <v>260</v>
      </c>
      <c r="B169" t="s">
        <v>261</v>
      </c>
      <c r="C169" s="40"/>
      <c r="D169" s="40" t="s">
        <v>261</v>
      </c>
      <c r="E169" s="40"/>
      <c r="F169" s="81">
        <v>81</v>
      </c>
      <c r="G169" s="40">
        <f t="shared" si="38"/>
        <v>81</v>
      </c>
      <c r="H169" s="40"/>
      <c r="I169" s="40" t="s">
        <v>261</v>
      </c>
      <c r="J169" s="40"/>
      <c r="K169" s="81">
        <v>81.5</v>
      </c>
      <c r="L169" s="40">
        <f t="shared" si="40"/>
        <v>81.5</v>
      </c>
      <c r="M169" s="40"/>
      <c r="N169" s="40" t="s">
        <v>261</v>
      </c>
      <c r="O169" s="40"/>
      <c r="P169" s="93">
        <v>82.5</v>
      </c>
      <c r="Q169" s="40">
        <f t="shared" si="37"/>
        <v>82.5</v>
      </c>
      <c r="R169" s="16">
        <f t="shared" si="41"/>
        <v>81.916666666666671</v>
      </c>
      <c r="T169" s="6">
        <f t="shared" si="36"/>
        <v>4.3775731184412549E-4</v>
      </c>
      <c r="V169" s="23">
        <f>+claims!D169</f>
        <v>0</v>
      </c>
      <c r="W169" s="23">
        <f>+claims!E169</f>
        <v>0</v>
      </c>
      <c r="X169" s="23">
        <f>+claims!F169</f>
        <v>1</v>
      </c>
      <c r="Z169" s="6">
        <f t="shared" ref="Z169:Z231" si="42">IF(G169&gt;100,IF(V169&lt;1,0,+V169/G169),IF(V169&lt;1,0,+V169/100))</f>
        <v>0</v>
      </c>
      <c r="AA169" s="6">
        <f t="shared" ref="AA169:AA231" si="43">IF(L169&gt;100,IF(W169&lt;1,0,+W169/L169),IF(W169&lt;1,0,+W169/100))</f>
        <v>0</v>
      </c>
      <c r="AB169" s="6">
        <f t="shared" si="33"/>
        <v>0.01</v>
      </c>
      <c r="AD169" s="6">
        <f t="shared" si="35"/>
        <v>5.0000000000000001E-3</v>
      </c>
    </row>
    <row r="170" spans="1:30" outlineLevel="1">
      <c r="A170" t="s">
        <v>262</v>
      </c>
      <c r="B170" t="s">
        <v>263</v>
      </c>
      <c r="C170" s="40"/>
      <c r="D170" s="40" t="s">
        <v>263</v>
      </c>
      <c r="E170" s="40"/>
      <c r="F170" s="81">
        <v>5</v>
      </c>
      <c r="G170" s="40">
        <f t="shared" si="38"/>
        <v>5</v>
      </c>
      <c r="H170" s="40"/>
      <c r="I170" s="40" t="s">
        <v>263</v>
      </c>
      <c r="J170" s="40"/>
      <c r="K170" s="81">
        <v>5</v>
      </c>
      <c r="L170" s="40">
        <f t="shared" si="40"/>
        <v>5</v>
      </c>
      <c r="M170" s="40"/>
      <c r="N170" s="40" t="s">
        <v>263</v>
      </c>
      <c r="O170" s="40"/>
      <c r="P170" s="93">
        <v>7</v>
      </c>
      <c r="Q170" s="40">
        <f t="shared" si="37"/>
        <v>7</v>
      </c>
      <c r="R170" s="16">
        <f t="shared" si="41"/>
        <v>6</v>
      </c>
      <c r="T170" s="6">
        <f t="shared" si="36"/>
        <v>3.2063607785124144E-5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42"/>
        <v>0</v>
      </c>
      <c r="AA170" s="6">
        <f t="shared" si="43"/>
        <v>0</v>
      </c>
      <c r="AB170" s="6">
        <f t="shared" si="33"/>
        <v>0</v>
      </c>
      <c r="AD170" s="6">
        <f t="shared" si="35"/>
        <v>0</v>
      </c>
    </row>
    <row r="171" spans="1:30" outlineLevel="1">
      <c r="A171" t="s">
        <v>264</v>
      </c>
      <c r="B171" t="s">
        <v>265</v>
      </c>
      <c r="C171" s="40"/>
      <c r="D171" s="40" t="s">
        <v>265</v>
      </c>
      <c r="E171" s="40"/>
      <c r="F171" s="81">
        <v>28.5</v>
      </c>
      <c r="G171" s="40">
        <f t="shared" si="38"/>
        <v>28.5</v>
      </c>
      <c r="H171" s="40"/>
      <c r="I171" s="40" t="s">
        <v>265</v>
      </c>
      <c r="J171" s="40"/>
      <c r="K171" s="81">
        <v>31</v>
      </c>
      <c r="L171" s="40">
        <f t="shared" si="40"/>
        <v>31</v>
      </c>
      <c r="M171" s="40"/>
      <c r="N171" s="40" t="s">
        <v>265</v>
      </c>
      <c r="O171" s="40"/>
      <c r="P171" s="93">
        <v>31.5</v>
      </c>
      <c r="Q171" s="40">
        <f t="shared" si="37"/>
        <v>31.5</v>
      </c>
      <c r="R171" s="16">
        <f t="shared" si="41"/>
        <v>30.833333333333332</v>
      </c>
      <c r="T171" s="6">
        <f t="shared" si="36"/>
        <v>1.6477131778466574E-4</v>
      </c>
      <c r="V171" s="23">
        <f>+claims!D171</f>
        <v>2</v>
      </c>
      <c r="W171" s="23">
        <f>+claims!E171</f>
        <v>0</v>
      </c>
      <c r="X171" s="23">
        <f>+claims!F171</f>
        <v>0</v>
      </c>
      <c r="Z171" s="6">
        <f t="shared" si="42"/>
        <v>0.02</v>
      </c>
      <c r="AA171" s="6">
        <f t="shared" si="43"/>
        <v>0</v>
      </c>
      <c r="AB171" s="6">
        <f t="shared" si="33"/>
        <v>0</v>
      </c>
      <c r="AD171" s="6">
        <f t="shared" si="35"/>
        <v>3.3333333333333335E-3</v>
      </c>
    </row>
    <row r="172" spans="1:30" outlineLevel="1">
      <c r="A172" t="s">
        <v>266</v>
      </c>
      <c r="B172" t="s">
        <v>267</v>
      </c>
      <c r="C172" s="40"/>
      <c r="D172" s="40" t="s">
        <v>267</v>
      </c>
      <c r="E172" s="40"/>
      <c r="F172" s="81">
        <v>28</v>
      </c>
      <c r="G172" s="40">
        <f t="shared" si="38"/>
        <v>28</v>
      </c>
      <c r="H172" s="40"/>
      <c r="I172" s="40" t="s">
        <v>267</v>
      </c>
      <c r="J172" s="40"/>
      <c r="K172" s="81">
        <v>31</v>
      </c>
      <c r="L172" s="40">
        <f t="shared" si="40"/>
        <v>31</v>
      </c>
      <c r="M172" s="40"/>
      <c r="N172" s="40" t="s">
        <v>267</v>
      </c>
      <c r="O172" s="40"/>
      <c r="P172" s="93">
        <v>31</v>
      </c>
      <c r="Q172" s="40">
        <f t="shared" si="37"/>
        <v>31</v>
      </c>
      <c r="R172" s="16">
        <f t="shared" si="41"/>
        <v>30.5</v>
      </c>
      <c r="T172" s="6">
        <f t="shared" si="36"/>
        <v>1.6299000624104773E-4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42"/>
        <v>0</v>
      </c>
      <c r="AA172" s="6">
        <f t="shared" si="43"/>
        <v>0</v>
      </c>
      <c r="AB172" s="6">
        <f t="shared" si="33"/>
        <v>0</v>
      </c>
      <c r="AD172" s="6">
        <f t="shared" si="35"/>
        <v>0</v>
      </c>
    </row>
    <row r="173" spans="1:30" outlineLevel="1">
      <c r="A173" t="s">
        <v>268</v>
      </c>
      <c r="B173" t="s">
        <v>269</v>
      </c>
      <c r="C173" s="40"/>
      <c r="D173" s="40" t="s">
        <v>269</v>
      </c>
      <c r="E173" s="40"/>
      <c r="F173" s="81">
        <v>216</v>
      </c>
      <c r="G173" s="40">
        <f t="shared" si="38"/>
        <v>216</v>
      </c>
      <c r="H173" s="40"/>
      <c r="I173" s="40" t="s">
        <v>269</v>
      </c>
      <c r="J173" s="40"/>
      <c r="K173" s="81">
        <v>212</v>
      </c>
      <c r="L173" s="40">
        <f t="shared" si="40"/>
        <v>212</v>
      </c>
      <c r="M173" s="40"/>
      <c r="N173" s="40" t="s">
        <v>269</v>
      </c>
      <c r="O173" s="40"/>
      <c r="P173" s="93">
        <v>215</v>
      </c>
      <c r="Q173" s="40">
        <f t="shared" si="37"/>
        <v>215</v>
      </c>
      <c r="R173" s="16">
        <f t="shared" si="41"/>
        <v>214.16666666666666</v>
      </c>
      <c r="T173" s="6">
        <f t="shared" si="36"/>
        <v>1.14449266677457E-3</v>
      </c>
      <c r="V173" s="23">
        <f>+claims!D173</f>
        <v>10</v>
      </c>
      <c r="W173" s="23">
        <f>+claims!E173</f>
        <v>29</v>
      </c>
      <c r="X173" s="23">
        <f>+claims!F173</f>
        <v>6</v>
      </c>
      <c r="Z173" s="6">
        <f t="shared" si="42"/>
        <v>4.6296296296296294E-2</v>
      </c>
      <c r="AA173" s="6">
        <f t="shared" si="43"/>
        <v>0.13679245283018868</v>
      </c>
      <c r="AB173" s="6">
        <f t="shared" ref="AB173:AB237" si="44">IF(Q173&gt;100,IF(X173&lt;1,0,+X173/Q173),IF(X173&lt;1,0,+X173/100))</f>
        <v>2.7906976744186046E-2</v>
      </c>
      <c r="AD173" s="6">
        <f t="shared" si="35"/>
        <v>6.7267022031538629E-2</v>
      </c>
    </row>
    <row r="174" spans="1:30" outlineLevel="1">
      <c r="A174" t="s">
        <v>270</v>
      </c>
      <c r="B174" t="s">
        <v>271</v>
      </c>
      <c r="C174" s="40"/>
      <c r="D174" s="40" t="s">
        <v>271</v>
      </c>
      <c r="E174" s="40"/>
      <c r="F174" s="81">
        <v>5</v>
      </c>
      <c r="G174" s="40">
        <f t="shared" si="38"/>
        <v>5</v>
      </c>
      <c r="H174" s="40"/>
      <c r="I174" s="40" t="s">
        <v>271</v>
      </c>
      <c r="J174" s="40"/>
      <c r="K174" s="81">
        <v>4</v>
      </c>
      <c r="L174" s="40">
        <f t="shared" si="40"/>
        <v>4</v>
      </c>
      <c r="M174" s="40"/>
      <c r="N174" s="40" t="s">
        <v>271</v>
      </c>
      <c r="O174" s="40"/>
      <c r="P174" s="93">
        <v>5</v>
      </c>
      <c r="Q174" s="40">
        <f t="shared" ref="Q174:Q202" si="45">AVERAGE(M174:P174)</f>
        <v>5</v>
      </c>
      <c r="R174" s="16">
        <f t="shared" si="41"/>
        <v>4.666666666666667</v>
      </c>
      <c r="T174" s="6">
        <f t="shared" si="36"/>
        <v>2.4938361610652111E-5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2"/>
        <v>0</v>
      </c>
      <c r="AA174" s="6">
        <f t="shared" si="43"/>
        <v>0</v>
      </c>
      <c r="AB174" s="6">
        <f t="shared" si="44"/>
        <v>0</v>
      </c>
      <c r="AD174" s="6">
        <f t="shared" si="35"/>
        <v>0</v>
      </c>
    </row>
    <row r="175" spans="1:30" outlineLevel="1">
      <c r="A175" t="s">
        <v>272</v>
      </c>
      <c r="B175" t="s">
        <v>273</v>
      </c>
      <c r="C175" s="40"/>
      <c r="D175" s="40" t="s">
        <v>273</v>
      </c>
      <c r="E175" s="40"/>
      <c r="F175" s="81">
        <v>11</v>
      </c>
      <c r="G175" s="40">
        <f t="shared" si="38"/>
        <v>11</v>
      </c>
      <c r="H175" s="40"/>
      <c r="I175" s="40" t="s">
        <v>273</v>
      </c>
      <c r="J175" s="40"/>
      <c r="K175" s="81">
        <v>11</v>
      </c>
      <c r="L175" s="40">
        <f t="shared" si="40"/>
        <v>11</v>
      </c>
      <c r="M175" s="40"/>
      <c r="N175" s="40" t="s">
        <v>273</v>
      </c>
      <c r="O175" s="40"/>
      <c r="P175" s="93">
        <v>11</v>
      </c>
      <c r="Q175" s="40">
        <f t="shared" si="45"/>
        <v>11</v>
      </c>
      <c r="R175" s="16">
        <f t="shared" si="41"/>
        <v>11</v>
      </c>
      <c r="T175" s="6">
        <f t="shared" si="36"/>
        <v>5.8783280939394262E-5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2"/>
        <v>0</v>
      </c>
      <c r="AA175" s="6">
        <f t="shared" si="43"/>
        <v>0</v>
      </c>
      <c r="AB175" s="6">
        <f t="shared" si="44"/>
        <v>0</v>
      </c>
      <c r="AD175" s="6">
        <f t="shared" si="35"/>
        <v>0</v>
      </c>
    </row>
    <row r="176" spans="1:30" outlineLevel="1">
      <c r="A176" t="s">
        <v>274</v>
      </c>
      <c r="B176" t="s">
        <v>275</v>
      </c>
      <c r="C176" s="40"/>
      <c r="D176" s="40" t="s">
        <v>275</v>
      </c>
      <c r="E176" s="40"/>
      <c r="F176" s="81">
        <v>9</v>
      </c>
      <c r="G176" s="40">
        <f t="shared" si="38"/>
        <v>9</v>
      </c>
      <c r="H176" s="40"/>
      <c r="I176" s="40" t="s">
        <v>275</v>
      </c>
      <c r="J176" s="40"/>
      <c r="K176" s="81">
        <v>9</v>
      </c>
      <c r="L176" s="40">
        <f t="shared" si="40"/>
        <v>9</v>
      </c>
      <c r="M176" s="40"/>
      <c r="N176" s="40" t="s">
        <v>275</v>
      </c>
      <c r="O176" s="40"/>
      <c r="P176" s="93">
        <v>9</v>
      </c>
      <c r="Q176" s="40">
        <f t="shared" si="45"/>
        <v>9</v>
      </c>
      <c r="R176" s="16">
        <f t="shared" si="41"/>
        <v>9</v>
      </c>
      <c r="T176" s="6">
        <f t="shared" si="36"/>
        <v>4.8095411677686216E-5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42"/>
        <v>0</v>
      </c>
      <c r="AA176" s="6">
        <f t="shared" si="43"/>
        <v>0</v>
      </c>
      <c r="AB176" s="6">
        <f t="shared" si="44"/>
        <v>0</v>
      </c>
      <c r="AD176" s="6">
        <f t="shared" si="35"/>
        <v>0</v>
      </c>
    </row>
    <row r="177" spans="1:30" outlineLevel="1">
      <c r="A177" t="s">
        <v>276</v>
      </c>
      <c r="B177" t="s">
        <v>277</v>
      </c>
      <c r="C177" s="40"/>
      <c r="D177" s="40" t="s">
        <v>277</v>
      </c>
      <c r="E177" s="40"/>
      <c r="F177" s="81">
        <v>17</v>
      </c>
      <c r="G177" s="40">
        <f t="shared" si="38"/>
        <v>17</v>
      </c>
      <c r="H177" s="40"/>
      <c r="I177" s="40" t="s">
        <v>277</v>
      </c>
      <c r="J177" s="40"/>
      <c r="K177" s="81">
        <v>16</v>
      </c>
      <c r="L177" s="40">
        <f t="shared" si="40"/>
        <v>16</v>
      </c>
      <c r="M177" s="40"/>
      <c r="N177" s="40" t="s">
        <v>277</v>
      </c>
      <c r="O177" s="40"/>
      <c r="P177" s="93">
        <v>16</v>
      </c>
      <c r="Q177" s="40">
        <f t="shared" si="45"/>
        <v>16</v>
      </c>
      <c r="R177" s="16">
        <f t="shared" si="41"/>
        <v>16.166666666666668</v>
      </c>
      <c r="T177" s="6">
        <f t="shared" si="36"/>
        <v>8.6393609865473387E-5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2"/>
        <v>0</v>
      </c>
      <c r="AA177" s="6">
        <f t="shared" si="43"/>
        <v>0</v>
      </c>
      <c r="AB177" s="6">
        <f t="shared" si="44"/>
        <v>0</v>
      </c>
      <c r="AD177" s="6">
        <f t="shared" si="35"/>
        <v>0</v>
      </c>
    </row>
    <row r="178" spans="1:30" outlineLevel="1">
      <c r="A178" t="s">
        <v>278</v>
      </c>
      <c r="B178" t="s">
        <v>279</v>
      </c>
      <c r="C178" s="40"/>
      <c r="D178" s="40" t="s">
        <v>279</v>
      </c>
      <c r="E178" s="40"/>
      <c r="F178" s="81">
        <v>2.5</v>
      </c>
      <c r="G178" s="40">
        <f t="shared" si="38"/>
        <v>2.5</v>
      </c>
      <c r="H178" s="40"/>
      <c r="I178" s="40" t="s">
        <v>279</v>
      </c>
      <c r="J178" s="40"/>
      <c r="K178" s="81">
        <v>2.5</v>
      </c>
      <c r="L178" s="40">
        <f t="shared" si="40"/>
        <v>2.5</v>
      </c>
      <c r="M178" s="40"/>
      <c r="N178" s="40" t="s">
        <v>279</v>
      </c>
      <c r="O178" s="40"/>
      <c r="P178" s="93">
        <v>2</v>
      </c>
      <c r="Q178" s="40">
        <f t="shared" si="45"/>
        <v>2</v>
      </c>
      <c r="R178" s="16">
        <f t="shared" si="41"/>
        <v>2.25</v>
      </c>
      <c r="T178" s="6">
        <f t="shared" si="36"/>
        <v>1.2023852919421554E-5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2"/>
        <v>0</v>
      </c>
      <c r="AA178" s="6">
        <f t="shared" si="43"/>
        <v>0</v>
      </c>
      <c r="AB178" s="6">
        <f t="shared" si="44"/>
        <v>0</v>
      </c>
      <c r="AD178" s="6">
        <f t="shared" si="35"/>
        <v>0</v>
      </c>
    </row>
    <row r="179" spans="1:30" outlineLevel="1">
      <c r="A179" t="s">
        <v>280</v>
      </c>
      <c r="B179" t="s">
        <v>281</v>
      </c>
      <c r="C179" s="40"/>
      <c r="D179" s="40" t="s">
        <v>281</v>
      </c>
      <c r="E179" s="40"/>
      <c r="F179" s="81">
        <v>81</v>
      </c>
      <c r="G179" s="40">
        <f t="shared" si="38"/>
        <v>81</v>
      </c>
      <c r="H179" s="40"/>
      <c r="I179" s="40" t="s">
        <v>281</v>
      </c>
      <c r="J179" s="40"/>
      <c r="K179" s="81">
        <v>80.5</v>
      </c>
      <c r="L179" s="40">
        <f t="shared" si="40"/>
        <v>80.5</v>
      </c>
      <c r="M179" s="40"/>
      <c r="N179" s="40" t="s">
        <v>281</v>
      </c>
      <c r="O179" s="40"/>
      <c r="P179" s="93">
        <v>79.5</v>
      </c>
      <c r="Q179" s="40">
        <f t="shared" si="45"/>
        <v>79.5</v>
      </c>
      <c r="R179" s="16">
        <f t="shared" si="41"/>
        <v>80.083333333333329</v>
      </c>
      <c r="T179" s="6">
        <f t="shared" si="36"/>
        <v>4.2796009835422636E-4</v>
      </c>
      <c r="V179" s="23">
        <f>+claims!D179</f>
        <v>3</v>
      </c>
      <c r="W179" s="23">
        <f>+claims!E179</f>
        <v>0</v>
      </c>
      <c r="X179" s="23">
        <f>+claims!F179</f>
        <v>0</v>
      </c>
      <c r="Z179" s="6">
        <f t="shared" si="42"/>
        <v>0.03</v>
      </c>
      <c r="AA179" s="6">
        <f t="shared" si="43"/>
        <v>0</v>
      </c>
      <c r="AB179" s="6">
        <f t="shared" si="44"/>
        <v>0</v>
      </c>
      <c r="AD179" s="6">
        <f t="shared" si="35"/>
        <v>5.0000000000000001E-3</v>
      </c>
    </row>
    <row r="180" spans="1:30" outlineLevel="1">
      <c r="A180" t="s">
        <v>282</v>
      </c>
      <c r="B180" t="s">
        <v>283</v>
      </c>
      <c r="C180" s="40"/>
      <c r="D180" s="40" t="s">
        <v>283</v>
      </c>
      <c r="E180" s="40"/>
      <c r="F180" s="81">
        <v>49</v>
      </c>
      <c r="G180" s="40">
        <f t="shared" si="38"/>
        <v>49</v>
      </c>
      <c r="H180" s="40"/>
      <c r="I180" s="40" t="s">
        <v>283</v>
      </c>
      <c r="J180" s="40"/>
      <c r="K180" s="81">
        <v>52.5</v>
      </c>
      <c r="L180" s="40">
        <f t="shared" si="40"/>
        <v>52.5</v>
      </c>
      <c r="M180" s="40"/>
      <c r="N180" s="40" t="s">
        <v>283</v>
      </c>
      <c r="O180" s="40"/>
      <c r="P180" s="93">
        <v>52.5</v>
      </c>
      <c r="Q180" s="40">
        <f t="shared" si="45"/>
        <v>52.5</v>
      </c>
      <c r="R180" s="16">
        <f t="shared" si="41"/>
        <v>51.916666666666664</v>
      </c>
      <c r="T180" s="6">
        <f t="shared" si="36"/>
        <v>2.7743927291850473E-4</v>
      </c>
      <c r="V180" s="23">
        <f>+claims!D180</f>
        <v>2</v>
      </c>
      <c r="W180" s="23">
        <f>+claims!E180</f>
        <v>0</v>
      </c>
      <c r="X180" s="23">
        <f>+claims!F180</f>
        <v>0</v>
      </c>
      <c r="Z180" s="6">
        <f t="shared" si="42"/>
        <v>0.02</v>
      </c>
      <c r="AA180" s="6">
        <f t="shared" si="43"/>
        <v>0</v>
      </c>
      <c r="AB180" s="6">
        <f t="shared" si="44"/>
        <v>0</v>
      </c>
      <c r="AD180" s="6">
        <f t="shared" si="35"/>
        <v>3.3333333333333335E-3</v>
      </c>
    </row>
    <row r="181" spans="1:30" outlineLevel="1">
      <c r="A181" t="s">
        <v>284</v>
      </c>
      <c r="B181" t="s">
        <v>285</v>
      </c>
      <c r="C181" s="40"/>
      <c r="D181" s="40" t="s">
        <v>285</v>
      </c>
      <c r="E181" s="40"/>
      <c r="F181" s="81">
        <v>6</v>
      </c>
      <c r="G181" s="40">
        <f t="shared" si="38"/>
        <v>6</v>
      </c>
      <c r="H181" s="40"/>
      <c r="I181" s="40" t="s">
        <v>285</v>
      </c>
      <c r="J181" s="40"/>
      <c r="K181" s="81">
        <v>6</v>
      </c>
      <c r="L181" s="40">
        <f t="shared" si="40"/>
        <v>6</v>
      </c>
      <c r="M181" s="40"/>
      <c r="N181" s="40" t="s">
        <v>285</v>
      </c>
      <c r="O181" s="40"/>
      <c r="P181" s="93">
        <v>6</v>
      </c>
      <c r="Q181" s="40">
        <f t="shared" si="45"/>
        <v>6</v>
      </c>
      <c r="R181" s="16">
        <f t="shared" si="41"/>
        <v>6</v>
      </c>
      <c r="T181" s="6">
        <f t="shared" si="36"/>
        <v>3.2063607785124144E-5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2"/>
        <v>0</v>
      </c>
      <c r="AA181" s="6">
        <f t="shared" si="43"/>
        <v>0</v>
      </c>
      <c r="AB181" s="6">
        <f t="shared" si="44"/>
        <v>0</v>
      </c>
      <c r="AD181" s="6">
        <f t="shared" si="35"/>
        <v>0</v>
      </c>
    </row>
    <row r="182" spans="1:30" outlineLevel="1">
      <c r="A182" t="s">
        <v>286</v>
      </c>
      <c r="B182" t="s">
        <v>287</v>
      </c>
      <c r="C182" s="40"/>
      <c r="D182" s="40" t="s">
        <v>287</v>
      </c>
      <c r="E182" s="40"/>
      <c r="F182" s="81">
        <v>30.5</v>
      </c>
      <c r="G182" s="40">
        <f t="shared" si="38"/>
        <v>30.5</v>
      </c>
      <c r="H182" s="40"/>
      <c r="I182" s="40" t="s">
        <v>287</v>
      </c>
      <c r="J182" s="40"/>
      <c r="K182" s="81">
        <v>36.5</v>
      </c>
      <c r="L182" s="40">
        <f t="shared" si="40"/>
        <v>36.5</v>
      </c>
      <c r="M182" s="40"/>
      <c r="N182" s="40" t="s">
        <v>287</v>
      </c>
      <c r="O182" s="40"/>
      <c r="P182" s="93">
        <v>39</v>
      </c>
      <c r="Q182" s="40">
        <f t="shared" si="45"/>
        <v>39</v>
      </c>
      <c r="R182" s="16">
        <f t="shared" si="41"/>
        <v>36.75</v>
      </c>
      <c r="T182" s="6">
        <f t="shared" si="36"/>
        <v>1.9638959768388537E-4</v>
      </c>
      <c r="V182" s="23">
        <f>+claims!D182</f>
        <v>1</v>
      </c>
      <c r="W182" s="23">
        <f>+claims!E182</f>
        <v>0</v>
      </c>
      <c r="X182" s="23">
        <f>+claims!F182</f>
        <v>0</v>
      </c>
      <c r="Z182" s="6">
        <f t="shared" si="42"/>
        <v>0.01</v>
      </c>
      <c r="AA182" s="6">
        <f t="shared" si="43"/>
        <v>0</v>
      </c>
      <c r="AB182" s="6">
        <f t="shared" si="44"/>
        <v>0</v>
      </c>
      <c r="AD182" s="6">
        <f t="shared" si="35"/>
        <v>1.6666666666666668E-3</v>
      </c>
    </row>
    <row r="183" spans="1:30" outlineLevel="1">
      <c r="A183" t="s">
        <v>288</v>
      </c>
      <c r="B183" t="s">
        <v>289</v>
      </c>
      <c r="C183" s="40"/>
      <c r="D183" s="40" t="s">
        <v>289</v>
      </c>
      <c r="E183" s="40"/>
      <c r="F183" s="81">
        <v>38</v>
      </c>
      <c r="G183" s="40">
        <f t="shared" si="38"/>
        <v>38</v>
      </c>
      <c r="H183" s="40"/>
      <c r="I183" s="40" t="s">
        <v>289</v>
      </c>
      <c r="J183" s="40"/>
      <c r="K183" s="81">
        <v>37</v>
      </c>
      <c r="L183" s="40">
        <f t="shared" si="40"/>
        <v>37</v>
      </c>
      <c r="M183" s="40"/>
      <c r="N183" s="40" t="s">
        <v>289</v>
      </c>
      <c r="O183" s="40"/>
      <c r="P183" s="93">
        <v>36.5</v>
      </c>
      <c r="Q183" s="40">
        <f t="shared" si="45"/>
        <v>36.5</v>
      </c>
      <c r="R183" s="16">
        <f t="shared" si="41"/>
        <v>36.916666666666664</v>
      </c>
      <c r="T183" s="6">
        <f t="shared" si="36"/>
        <v>1.9728025345569437E-4</v>
      </c>
      <c r="V183" s="23">
        <f>+claims!D183</f>
        <v>0</v>
      </c>
      <c r="W183" s="23">
        <f>+claims!E183</f>
        <v>1</v>
      </c>
      <c r="X183" s="23">
        <f>+claims!F183</f>
        <v>0</v>
      </c>
      <c r="Z183" s="6">
        <f t="shared" si="42"/>
        <v>0</v>
      </c>
      <c r="AA183" s="6">
        <f t="shared" si="43"/>
        <v>0.01</v>
      </c>
      <c r="AB183" s="6">
        <f t="shared" si="44"/>
        <v>0</v>
      </c>
      <c r="AD183" s="6">
        <f t="shared" si="35"/>
        <v>3.3333333333333335E-3</v>
      </c>
    </row>
    <row r="184" spans="1:30" outlineLevel="1">
      <c r="A184" t="s">
        <v>290</v>
      </c>
      <c r="B184" t="s">
        <v>291</v>
      </c>
      <c r="C184" s="40"/>
      <c r="D184" s="40" t="s">
        <v>291</v>
      </c>
      <c r="E184" s="40"/>
      <c r="F184" s="81">
        <v>26</v>
      </c>
      <c r="G184" s="40">
        <f t="shared" si="38"/>
        <v>26</v>
      </c>
      <c r="H184" s="40"/>
      <c r="I184" s="40" t="s">
        <v>291</v>
      </c>
      <c r="J184" s="40"/>
      <c r="K184" s="81">
        <v>27</v>
      </c>
      <c r="L184" s="40">
        <f t="shared" si="40"/>
        <v>27</v>
      </c>
      <c r="M184" s="40"/>
      <c r="N184" s="40" t="s">
        <v>291</v>
      </c>
      <c r="O184" s="40"/>
      <c r="P184" s="93">
        <v>26.5</v>
      </c>
      <c r="Q184" s="40">
        <f t="shared" si="45"/>
        <v>26.5</v>
      </c>
      <c r="R184" s="16">
        <f t="shared" si="41"/>
        <v>26.583333333333332</v>
      </c>
      <c r="T184" s="6">
        <f t="shared" si="36"/>
        <v>1.4205959560353613E-4</v>
      </c>
      <c r="V184" s="23">
        <f>+claims!D184</f>
        <v>1</v>
      </c>
      <c r="W184" s="23">
        <f>+claims!E184</f>
        <v>0</v>
      </c>
      <c r="X184" s="23">
        <f>+claims!F184</f>
        <v>0</v>
      </c>
      <c r="Z184" s="6">
        <f t="shared" si="42"/>
        <v>0.01</v>
      </c>
      <c r="AA184" s="6">
        <f t="shared" si="43"/>
        <v>0</v>
      </c>
      <c r="AB184" s="6">
        <f t="shared" si="44"/>
        <v>0</v>
      </c>
      <c r="AD184" s="6">
        <f t="shared" si="35"/>
        <v>1.6666666666666668E-3</v>
      </c>
    </row>
    <row r="185" spans="1:30" outlineLevel="1">
      <c r="A185" t="s">
        <v>292</v>
      </c>
      <c r="B185" t="s">
        <v>293</v>
      </c>
      <c r="C185" s="40"/>
      <c r="D185" s="40" t="s">
        <v>293</v>
      </c>
      <c r="E185" s="40"/>
      <c r="F185" s="81">
        <v>14</v>
      </c>
      <c r="G185" s="40">
        <f t="shared" si="38"/>
        <v>14</v>
      </c>
      <c r="H185" s="40"/>
      <c r="I185" s="40" t="s">
        <v>293</v>
      </c>
      <c r="J185" s="40"/>
      <c r="K185" s="81">
        <v>13</v>
      </c>
      <c r="L185" s="40">
        <f t="shared" si="40"/>
        <v>13</v>
      </c>
      <c r="M185" s="40"/>
      <c r="N185" s="40" t="s">
        <v>293</v>
      </c>
      <c r="O185" s="40"/>
      <c r="P185" s="93">
        <v>13</v>
      </c>
      <c r="Q185" s="40">
        <f t="shared" si="45"/>
        <v>13</v>
      </c>
      <c r="R185" s="16">
        <f t="shared" si="41"/>
        <v>13.166666666666666</v>
      </c>
      <c r="T185" s="6">
        <f t="shared" si="36"/>
        <v>7.0361805972911308E-5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2"/>
        <v>0</v>
      </c>
      <c r="AA185" s="6">
        <f t="shared" si="43"/>
        <v>0</v>
      </c>
      <c r="AB185" s="6">
        <f t="shared" si="44"/>
        <v>0</v>
      </c>
      <c r="AD185" s="6">
        <f t="shared" si="35"/>
        <v>0</v>
      </c>
    </row>
    <row r="186" spans="1:30" outlineLevel="1">
      <c r="A186" t="s">
        <v>294</v>
      </c>
      <c r="B186" t="s">
        <v>295</v>
      </c>
      <c r="C186" s="40"/>
      <c r="D186" s="40" t="s">
        <v>295</v>
      </c>
      <c r="E186" s="40"/>
      <c r="F186" s="81">
        <v>13.5</v>
      </c>
      <c r="G186" s="40">
        <f t="shared" si="38"/>
        <v>13.5</v>
      </c>
      <c r="H186" s="40"/>
      <c r="I186" s="40" t="s">
        <v>295</v>
      </c>
      <c r="J186" s="40"/>
      <c r="K186" s="81">
        <v>13</v>
      </c>
      <c r="L186" s="40">
        <f t="shared" si="40"/>
        <v>13</v>
      </c>
      <c r="M186" s="40"/>
      <c r="N186" s="40" t="s">
        <v>295</v>
      </c>
      <c r="O186" s="40"/>
      <c r="P186" s="93">
        <v>15</v>
      </c>
      <c r="Q186" s="40">
        <f t="shared" si="45"/>
        <v>15</v>
      </c>
      <c r="R186" s="16">
        <f t="shared" si="41"/>
        <v>14.083333333333334</v>
      </c>
      <c r="T186" s="6">
        <f t="shared" si="36"/>
        <v>7.5260412717860844E-5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2"/>
        <v>0</v>
      </c>
      <c r="AA186" s="6">
        <f t="shared" si="43"/>
        <v>0</v>
      </c>
      <c r="AB186" s="6">
        <f t="shared" si="44"/>
        <v>0</v>
      </c>
      <c r="AD186" s="6">
        <f t="shared" si="35"/>
        <v>0</v>
      </c>
    </row>
    <row r="187" spans="1:30" outlineLevel="1">
      <c r="A187" t="s">
        <v>296</v>
      </c>
      <c r="B187" t="s">
        <v>297</v>
      </c>
      <c r="C187" s="40"/>
      <c r="D187" s="40" t="s">
        <v>297</v>
      </c>
      <c r="E187" s="40"/>
      <c r="F187" s="81">
        <v>811.5</v>
      </c>
      <c r="G187" s="40">
        <f t="shared" si="38"/>
        <v>811.5</v>
      </c>
      <c r="H187" s="40"/>
      <c r="I187" s="40" t="s">
        <v>297</v>
      </c>
      <c r="J187" s="40"/>
      <c r="K187" s="81">
        <v>825</v>
      </c>
      <c r="L187" s="40">
        <f t="shared" si="40"/>
        <v>825</v>
      </c>
      <c r="M187" s="40"/>
      <c r="N187" s="40" t="s">
        <v>297</v>
      </c>
      <c r="O187" s="40"/>
      <c r="P187" s="93">
        <v>791.5</v>
      </c>
      <c r="Q187" s="40">
        <f t="shared" si="45"/>
        <v>791.5</v>
      </c>
      <c r="R187" s="16">
        <f t="shared" si="41"/>
        <v>806</v>
      </c>
      <c r="T187" s="6">
        <f t="shared" si="36"/>
        <v>4.3072113124683429E-3</v>
      </c>
      <c r="V187" s="23">
        <f>+claims!D187</f>
        <v>11</v>
      </c>
      <c r="W187" s="23">
        <f>+claims!E187</f>
        <v>14</v>
      </c>
      <c r="X187" s="23">
        <f>+claims!F187</f>
        <v>10</v>
      </c>
      <c r="Z187" s="6">
        <f t="shared" si="42"/>
        <v>1.3555144793592114E-2</v>
      </c>
      <c r="AA187" s="6">
        <f t="shared" si="43"/>
        <v>1.6969696969696971E-2</v>
      </c>
      <c r="AB187" s="6">
        <f t="shared" si="44"/>
        <v>1.2634238787113077E-2</v>
      </c>
      <c r="AD187" s="6">
        <f t="shared" si="35"/>
        <v>1.4232875849054215E-2</v>
      </c>
    </row>
    <row r="188" spans="1:30" outlineLevel="1">
      <c r="A188" t="s">
        <v>298</v>
      </c>
      <c r="B188" t="s">
        <v>299</v>
      </c>
      <c r="C188" s="40"/>
      <c r="D188" s="40" t="s">
        <v>299</v>
      </c>
      <c r="E188" s="40"/>
      <c r="F188" s="81">
        <v>12</v>
      </c>
      <c r="G188" s="40">
        <f t="shared" si="38"/>
        <v>12</v>
      </c>
      <c r="H188" s="40"/>
      <c r="I188" s="40" t="s">
        <v>299</v>
      </c>
      <c r="J188" s="40"/>
      <c r="K188" s="81">
        <v>12</v>
      </c>
      <c r="L188" s="40">
        <f t="shared" si="40"/>
        <v>12</v>
      </c>
      <c r="M188" s="40"/>
      <c r="N188" s="40" t="s">
        <v>299</v>
      </c>
      <c r="O188" s="40"/>
      <c r="P188" s="93">
        <v>11</v>
      </c>
      <c r="Q188" s="40">
        <f t="shared" si="45"/>
        <v>11</v>
      </c>
      <c r="R188" s="16">
        <f t="shared" si="41"/>
        <v>11.5</v>
      </c>
      <c r="T188" s="6">
        <f t="shared" si="36"/>
        <v>6.1455248254821269E-5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42"/>
        <v>0</v>
      </c>
      <c r="AA188" s="6">
        <f t="shared" si="43"/>
        <v>0</v>
      </c>
      <c r="AB188" s="6">
        <f t="shared" si="44"/>
        <v>0</v>
      </c>
      <c r="AD188" s="6">
        <f t="shared" si="35"/>
        <v>0</v>
      </c>
    </row>
    <row r="189" spans="1:30" outlineLevel="1">
      <c r="A189" t="s">
        <v>300</v>
      </c>
      <c r="B189" t="s">
        <v>301</v>
      </c>
      <c r="C189" s="40"/>
      <c r="D189" s="40" t="s">
        <v>301</v>
      </c>
      <c r="E189" s="40"/>
      <c r="F189" s="81">
        <v>3</v>
      </c>
      <c r="G189" s="40">
        <f t="shared" si="38"/>
        <v>3</v>
      </c>
      <c r="H189" s="40"/>
      <c r="I189" s="40" t="s">
        <v>301</v>
      </c>
      <c r="J189" s="40"/>
      <c r="K189" s="81">
        <v>3.5</v>
      </c>
      <c r="L189" s="40">
        <f t="shared" si="40"/>
        <v>3.5</v>
      </c>
      <c r="M189" s="40"/>
      <c r="N189" s="40" t="s">
        <v>301</v>
      </c>
      <c r="O189" s="40"/>
      <c r="P189" s="93">
        <v>4</v>
      </c>
      <c r="Q189" s="40">
        <f t="shared" si="45"/>
        <v>4</v>
      </c>
      <c r="R189" s="16">
        <f t="shared" si="41"/>
        <v>3.6666666666666665</v>
      </c>
      <c r="T189" s="6">
        <f t="shared" si="36"/>
        <v>1.9594426979798085E-5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2"/>
        <v>0</v>
      </c>
      <c r="AA189" s="6">
        <f t="shared" si="43"/>
        <v>0</v>
      </c>
      <c r="AB189" s="6">
        <f t="shared" si="44"/>
        <v>0</v>
      </c>
      <c r="AD189" s="6">
        <f t="shared" si="35"/>
        <v>0</v>
      </c>
    </row>
    <row r="190" spans="1:30" outlineLevel="1">
      <c r="A190" t="s">
        <v>302</v>
      </c>
      <c r="B190" t="s">
        <v>303</v>
      </c>
      <c r="C190" s="40"/>
      <c r="D190" s="40" t="s">
        <v>303</v>
      </c>
      <c r="E190" s="40"/>
      <c r="F190" s="81">
        <v>12.5</v>
      </c>
      <c r="G190" s="40">
        <f t="shared" si="38"/>
        <v>12.5</v>
      </c>
      <c r="H190" s="40"/>
      <c r="I190" s="40" t="s">
        <v>303</v>
      </c>
      <c r="J190" s="40"/>
      <c r="K190" s="81">
        <v>15.5</v>
      </c>
      <c r="L190" s="40">
        <f t="shared" si="40"/>
        <v>15.5</v>
      </c>
      <c r="M190" s="40"/>
      <c r="N190" s="40" t="s">
        <v>303</v>
      </c>
      <c r="O190" s="40"/>
      <c r="P190" s="93">
        <v>15</v>
      </c>
      <c r="Q190" s="40">
        <f t="shared" si="45"/>
        <v>15</v>
      </c>
      <c r="R190" s="16">
        <f t="shared" si="41"/>
        <v>14.75</v>
      </c>
      <c r="T190" s="6">
        <f t="shared" si="36"/>
        <v>7.8823035805096857E-5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2"/>
        <v>0</v>
      </c>
      <c r="AA190" s="6">
        <f t="shared" si="43"/>
        <v>0</v>
      </c>
      <c r="AB190" s="6">
        <f t="shared" si="44"/>
        <v>0</v>
      </c>
      <c r="AD190" s="6">
        <f t="shared" si="35"/>
        <v>0</v>
      </c>
    </row>
    <row r="191" spans="1:30" outlineLevel="1">
      <c r="A191" t="s">
        <v>304</v>
      </c>
      <c r="B191" t="s">
        <v>305</v>
      </c>
      <c r="C191" s="40"/>
      <c r="D191" s="40" t="s">
        <v>305</v>
      </c>
      <c r="E191" s="40"/>
      <c r="F191" s="81">
        <v>215.5</v>
      </c>
      <c r="G191" s="40">
        <f t="shared" si="38"/>
        <v>215.5</v>
      </c>
      <c r="H191" s="40"/>
      <c r="I191" s="40" t="s">
        <v>305</v>
      </c>
      <c r="J191" s="40"/>
      <c r="K191" s="81">
        <v>218.5</v>
      </c>
      <c r="L191" s="40">
        <f t="shared" si="40"/>
        <v>218.5</v>
      </c>
      <c r="M191" s="40"/>
      <c r="N191" s="40" t="s">
        <v>305</v>
      </c>
      <c r="O191" s="40"/>
      <c r="P191" s="93">
        <v>228.5</v>
      </c>
      <c r="Q191" s="40">
        <f t="shared" si="45"/>
        <v>228.5</v>
      </c>
      <c r="R191" s="16">
        <f t="shared" si="41"/>
        <v>223</v>
      </c>
      <c r="T191" s="6">
        <f t="shared" si="36"/>
        <v>1.1916974226804473E-3</v>
      </c>
      <c r="V191" s="23">
        <f>+claims!D191</f>
        <v>2</v>
      </c>
      <c r="W191" s="23">
        <f>+claims!E191</f>
        <v>1</v>
      </c>
      <c r="X191" s="23">
        <f>+claims!F191</f>
        <v>1</v>
      </c>
      <c r="Z191" s="6">
        <f t="shared" si="42"/>
        <v>9.2807424593967514E-3</v>
      </c>
      <c r="AA191" s="6">
        <f t="shared" si="43"/>
        <v>4.5766590389016018E-3</v>
      </c>
      <c r="AB191" s="6">
        <f t="shared" si="44"/>
        <v>4.3763676148796497E-3</v>
      </c>
      <c r="AD191" s="6">
        <f t="shared" si="35"/>
        <v>5.2605272303064832E-3</v>
      </c>
    </row>
    <row r="192" spans="1:30" outlineLevel="1">
      <c r="A192" t="s">
        <v>306</v>
      </c>
      <c r="B192" t="s">
        <v>307</v>
      </c>
      <c r="C192" s="40"/>
      <c r="D192" s="40" t="s">
        <v>307</v>
      </c>
      <c r="E192" s="40"/>
      <c r="F192" s="81">
        <v>16</v>
      </c>
      <c r="G192" s="40">
        <f t="shared" si="38"/>
        <v>16</v>
      </c>
      <c r="H192" s="40"/>
      <c r="I192" s="40" t="s">
        <v>307</v>
      </c>
      <c r="J192" s="40"/>
      <c r="K192" s="81">
        <v>12.5</v>
      </c>
      <c r="L192" s="40">
        <f t="shared" si="40"/>
        <v>12.5</v>
      </c>
      <c r="M192" s="40"/>
      <c r="N192" s="40" t="s">
        <v>307</v>
      </c>
      <c r="O192" s="40"/>
      <c r="P192" s="93">
        <v>12.5</v>
      </c>
      <c r="Q192" s="40">
        <f t="shared" si="45"/>
        <v>12.5</v>
      </c>
      <c r="R192" s="16">
        <f t="shared" si="41"/>
        <v>13.083333333333334</v>
      </c>
      <c r="T192" s="6">
        <f t="shared" si="36"/>
        <v>6.9916478087006818E-5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2"/>
        <v>0</v>
      </c>
      <c r="AA192" s="6">
        <f t="shared" si="43"/>
        <v>0</v>
      </c>
      <c r="AB192" s="6">
        <f t="shared" si="44"/>
        <v>0</v>
      </c>
      <c r="AD192" s="6">
        <f t="shared" si="35"/>
        <v>0</v>
      </c>
    </row>
    <row r="193" spans="1:30" outlineLevel="1">
      <c r="A193" t="s">
        <v>308</v>
      </c>
      <c r="B193" t="s">
        <v>309</v>
      </c>
      <c r="C193" s="40"/>
      <c r="D193" s="40" t="s">
        <v>309</v>
      </c>
      <c r="E193" s="40"/>
      <c r="F193" s="81">
        <v>5</v>
      </c>
      <c r="G193" s="40">
        <f t="shared" si="38"/>
        <v>5</v>
      </c>
      <c r="H193" s="40"/>
      <c r="I193" s="40" t="s">
        <v>309</v>
      </c>
      <c r="J193" s="40"/>
      <c r="K193" s="81">
        <v>5</v>
      </c>
      <c r="L193" s="40">
        <f t="shared" si="40"/>
        <v>5</v>
      </c>
      <c r="M193" s="40"/>
      <c r="N193" s="40" t="s">
        <v>309</v>
      </c>
      <c r="O193" s="40"/>
      <c r="P193" s="93">
        <v>5</v>
      </c>
      <c r="Q193" s="40">
        <f t="shared" si="45"/>
        <v>5</v>
      </c>
      <c r="R193" s="16">
        <f t="shared" si="41"/>
        <v>5</v>
      </c>
      <c r="T193" s="6">
        <f t="shared" si="36"/>
        <v>2.6719673154270118E-5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2"/>
        <v>0</v>
      </c>
      <c r="AA193" s="6">
        <f t="shared" si="43"/>
        <v>0</v>
      </c>
      <c r="AB193" s="6">
        <f t="shared" si="44"/>
        <v>0</v>
      </c>
      <c r="AD193" s="6">
        <f t="shared" si="35"/>
        <v>0</v>
      </c>
    </row>
    <row r="194" spans="1:30" outlineLevel="1">
      <c r="A194" t="s">
        <v>310</v>
      </c>
      <c r="B194" t="s">
        <v>311</v>
      </c>
      <c r="C194" s="40"/>
      <c r="D194" s="40" t="s">
        <v>311</v>
      </c>
      <c r="E194" s="40"/>
      <c r="F194" s="81">
        <v>18</v>
      </c>
      <c r="G194" s="40">
        <f t="shared" si="38"/>
        <v>18</v>
      </c>
      <c r="H194" s="40"/>
      <c r="I194" s="40" t="s">
        <v>311</v>
      </c>
      <c r="J194" s="40"/>
      <c r="K194" s="81">
        <v>19</v>
      </c>
      <c r="L194" s="40">
        <f t="shared" si="40"/>
        <v>19</v>
      </c>
      <c r="M194" s="40"/>
      <c r="N194" s="40" t="s">
        <v>311</v>
      </c>
      <c r="O194" s="40"/>
      <c r="P194" s="93">
        <v>18.5</v>
      </c>
      <c r="Q194" s="40">
        <f t="shared" si="45"/>
        <v>18.5</v>
      </c>
      <c r="R194" s="16">
        <f t="shared" si="41"/>
        <v>18.583333333333332</v>
      </c>
      <c r="T194" s="6">
        <f t="shared" si="36"/>
        <v>9.9308118556703942E-5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2"/>
        <v>0</v>
      </c>
      <c r="AA194" s="6">
        <f t="shared" si="43"/>
        <v>0</v>
      </c>
      <c r="AB194" s="6">
        <f t="shared" si="44"/>
        <v>0</v>
      </c>
      <c r="AD194" s="6">
        <f t="shared" si="35"/>
        <v>0</v>
      </c>
    </row>
    <row r="195" spans="1:30" outlineLevel="1">
      <c r="A195" t="s">
        <v>312</v>
      </c>
      <c r="B195" t="s">
        <v>313</v>
      </c>
      <c r="C195" s="40"/>
      <c r="D195" s="40" t="s">
        <v>313</v>
      </c>
      <c r="E195" s="40"/>
      <c r="F195" s="81">
        <v>16.5</v>
      </c>
      <c r="G195" s="40">
        <f t="shared" si="38"/>
        <v>16.5</v>
      </c>
      <c r="H195" s="40"/>
      <c r="I195" s="40" t="s">
        <v>313</v>
      </c>
      <c r="J195" s="40"/>
      <c r="K195" s="81">
        <v>14.5</v>
      </c>
      <c r="L195" s="40">
        <f t="shared" si="40"/>
        <v>14.5</v>
      </c>
      <c r="M195" s="40"/>
      <c r="N195" s="40" t="s">
        <v>313</v>
      </c>
      <c r="O195" s="40"/>
      <c r="P195" s="93">
        <v>16.5</v>
      </c>
      <c r="Q195" s="40">
        <f t="shared" si="45"/>
        <v>16.5</v>
      </c>
      <c r="R195" s="16">
        <f t="shared" si="41"/>
        <v>15.833333333333334</v>
      </c>
      <c r="T195" s="6">
        <f t="shared" si="36"/>
        <v>8.4612298321855387E-5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2"/>
        <v>0</v>
      </c>
      <c r="AA195" s="6">
        <f t="shared" si="43"/>
        <v>0</v>
      </c>
      <c r="AB195" s="6">
        <f t="shared" si="44"/>
        <v>0</v>
      </c>
      <c r="AD195" s="6">
        <f t="shared" ref="AD195:AD258" si="46">(+Z195+(AA195*2)+(AB195*3))/6</f>
        <v>0</v>
      </c>
    </row>
    <row r="196" spans="1:30" outlineLevel="1">
      <c r="A196" t="s">
        <v>314</v>
      </c>
      <c r="B196" t="s">
        <v>315</v>
      </c>
      <c r="C196" s="40"/>
      <c r="D196" s="40" t="s">
        <v>315</v>
      </c>
      <c r="E196" s="40"/>
      <c r="F196" s="81">
        <v>7</v>
      </c>
      <c r="G196" s="40">
        <f t="shared" si="38"/>
        <v>7</v>
      </c>
      <c r="H196" s="40"/>
      <c r="I196" s="40" t="s">
        <v>315</v>
      </c>
      <c r="J196" s="40"/>
      <c r="K196" s="81">
        <v>9</v>
      </c>
      <c r="L196" s="40">
        <f t="shared" si="40"/>
        <v>9</v>
      </c>
      <c r="M196" s="40"/>
      <c r="N196" s="40" t="s">
        <v>315</v>
      </c>
      <c r="O196" s="40"/>
      <c r="P196" s="93">
        <v>7</v>
      </c>
      <c r="Q196" s="40">
        <f t="shared" si="45"/>
        <v>7</v>
      </c>
      <c r="R196" s="16">
        <f t="shared" si="41"/>
        <v>7.666666666666667</v>
      </c>
      <c r="T196" s="6">
        <f t="shared" si="36"/>
        <v>4.0970165503214184E-5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2"/>
        <v>0</v>
      </c>
      <c r="AA196" s="6">
        <f t="shared" si="43"/>
        <v>0</v>
      </c>
      <c r="AB196" s="6">
        <f t="shared" si="44"/>
        <v>0</v>
      </c>
      <c r="AD196" s="6">
        <f t="shared" si="46"/>
        <v>0</v>
      </c>
    </row>
    <row r="197" spans="1:30" outlineLevel="1">
      <c r="A197" t="s">
        <v>316</v>
      </c>
      <c r="B197" t="s">
        <v>317</v>
      </c>
      <c r="C197" s="40"/>
      <c r="D197" s="40" t="s">
        <v>317</v>
      </c>
      <c r="E197" s="40"/>
      <c r="F197" s="81">
        <v>22</v>
      </c>
      <c r="G197" s="40">
        <f t="shared" si="38"/>
        <v>22</v>
      </c>
      <c r="H197" s="40"/>
      <c r="I197" s="40" t="s">
        <v>317</v>
      </c>
      <c r="J197" s="40"/>
      <c r="K197" s="81">
        <v>21</v>
      </c>
      <c r="L197" s="40">
        <f t="shared" si="40"/>
        <v>21</v>
      </c>
      <c r="M197" s="40"/>
      <c r="N197" s="40" t="s">
        <v>317</v>
      </c>
      <c r="O197" s="40"/>
      <c r="P197" s="93">
        <v>20</v>
      </c>
      <c r="Q197" s="40">
        <f t="shared" si="45"/>
        <v>20</v>
      </c>
      <c r="R197" s="16">
        <f t="shared" si="41"/>
        <v>20.666666666666668</v>
      </c>
      <c r="T197" s="6">
        <f t="shared" ref="T197:T264" si="47">+R197/$R$267</f>
        <v>1.104413157043165E-4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42"/>
        <v>0</v>
      </c>
      <c r="AA197" s="6">
        <f t="shared" si="43"/>
        <v>0</v>
      </c>
      <c r="AB197" s="6">
        <f t="shared" si="44"/>
        <v>0</v>
      </c>
      <c r="AD197" s="6">
        <f t="shared" si="46"/>
        <v>0</v>
      </c>
    </row>
    <row r="198" spans="1:30" outlineLevel="1">
      <c r="A198" t="s">
        <v>318</v>
      </c>
      <c r="B198" t="s">
        <v>319</v>
      </c>
      <c r="C198" s="40"/>
      <c r="D198" s="40" t="s">
        <v>319</v>
      </c>
      <c r="E198" s="40"/>
      <c r="F198" s="81">
        <v>8</v>
      </c>
      <c r="G198" s="40">
        <f t="shared" si="38"/>
        <v>8</v>
      </c>
      <c r="H198" s="40"/>
      <c r="I198" s="40" t="s">
        <v>319</v>
      </c>
      <c r="J198" s="40"/>
      <c r="K198" s="81">
        <v>7.5</v>
      </c>
      <c r="L198" s="40">
        <f t="shared" si="40"/>
        <v>7.5</v>
      </c>
      <c r="M198" s="40"/>
      <c r="N198" s="40" t="s">
        <v>319</v>
      </c>
      <c r="O198" s="40"/>
      <c r="P198" s="93">
        <v>8.5</v>
      </c>
      <c r="Q198" s="40">
        <f t="shared" si="45"/>
        <v>8.5</v>
      </c>
      <c r="R198" s="16">
        <f t="shared" si="41"/>
        <v>8.0833333333333339</v>
      </c>
      <c r="T198" s="6">
        <f t="shared" si="47"/>
        <v>4.3196804932736693E-5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2"/>
        <v>0</v>
      </c>
      <c r="AA198" s="6">
        <f t="shared" si="43"/>
        <v>0</v>
      </c>
      <c r="AB198" s="6">
        <f t="shared" si="44"/>
        <v>0</v>
      </c>
      <c r="AD198" s="6">
        <f t="shared" si="46"/>
        <v>0</v>
      </c>
    </row>
    <row r="199" spans="1:30" outlineLevel="1">
      <c r="A199" t="s">
        <v>320</v>
      </c>
      <c r="B199" t="s">
        <v>321</v>
      </c>
      <c r="C199" s="40"/>
      <c r="D199" s="40" t="s">
        <v>321</v>
      </c>
      <c r="E199" s="40"/>
      <c r="F199" s="81">
        <v>16.5</v>
      </c>
      <c r="G199" s="40">
        <f t="shared" si="38"/>
        <v>16.5</v>
      </c>
      <c r="H199" s="40"/>
      <c r="I199" s="40" t="s">
        <v>321</v>
      </c>
      <c r="J199" s="40"/>
      <c r="K199" s="81">
        <v>15.5</v>
      </c>
      <c r="L199" s="40">
        <f t="shared" si="40"/>
        <v>15.5</v>
      </c>
      <c r="M199" s="40"/>
      <c r="N199" s="40" t="s">
        <v>321</v>
      </c>
      <c r="O199" s="40"/>
      <c r="P199" s="93">
        <v>17.5</v>
      </c>
      <c r="Q199" s="40">
        <f t="shared" si="45"/>
        <v>17.5</v>
      </c>
      <c r="R199" s="16">
        <f t="shared" si="41"/>
        <v>16.666666666666668</v>
      </c>
      <c r="T199" s="6">
        <f t="shared" si="47"/>
        <v>8.9065577180900407E-5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42"/>
        <v>0</v>
      </c>
      <c r="AA199" s="6">
        <f t="shared" si="43"/>
        <v>0</v>
      </c>
      <c r="AB199" s="6">
        <f t="shared" si="44"/>
        <v>0</v>
      </c>
      <c r="AD199" s="6">
        <f t="shared" si="46"/>
        <v>0</v>
      </c>
    </row>
    <row r="200" spans="1:30" outlineLevel="1">
      <c r="A200" t="s">
        <v>322</v>
      </c>
      <c r="B200" t="s">
        <v>323</v>
      </c>
      <c r="C200" s="40"/>
      <c r="D200" s="40" t="s">
        <v>323</v>
      </c>
      <c r="E200" s="40"/>
      <c r="F200" s="81">
        <v>104.5</v>
      </c>
      <c r="G200" s="40">
        <f t="shared" si="38"/>
        <v>104.5</v>
      </c>
      <c r="H200" s="40"/>
      <c r="I200" s="40" t="s">
        <v>323</v>
      </c>
      <c r="J200" s="40"/>
      <c r="K200" s="81">
        <v>104.5</v>
      </c>
      <c r="L200" s="40">
        <f t="shared" si="40"/>
        <v>104.5</v>
      </c>
      <c r="M200" s="40"/>
      <c r="N200" s="40" t="s">
        <v>323</v>
      </c>
      <c r="O200" s="40"/>
      <c r="P200" s="93">
        <v>100.5</v>
      </c>
      <c r="Q200" s="40">
        <f t="shared" si="45"/>
        <v>100.5</v>
      </c>
      <c r="R200" s="16">
        <f t="shared" si="41"/>
        <v>102.5</v>
      </c>
      <c r="T200" s="6">
        <f t="shared" si="47"/>
        <v>5.477532996625374E-4</v>
      </c>
      <c r="V200" s="23">
        <f>+claims!D200</f>
        <v>0</v>
      </c>
      <c r="W200" s="23">
        <f>+claims!E200</f>
        <v>0</v>
      </c>
      <c r="X200" s="23">
        <f>+claims!F200</f>
        <v>1</v>
      </c>
      <c r="Z200" s="6">
        <f t="shared" si="42"/>
        <v>0</v>
      </c>
      <c r="AA200" s="6">
        <f t="shared" si="43"/>
        <v>0</v>
      </c>
      <c r="AB200" s="6">
        <f t="shared" si="44"/>
        <v>9.9502487562189053E-3</v>
      </c>
      <c r="AD200" s="6">
        <f t="shared" si="46"/>
        <v>4.9751243781094526E-3</v>
      </c>
    </row>
    <row r="201" spans="1:30" outlineLevel="1">
      <c r="A201" t="s">
        <v>324</v>
      </c>
      <c r="B201" t="s">
        <v>325</v>
      </c>
      <c r="C201" s="40"/>
      <c r="D201" s="40" t="s">
        <v>325</v>
      </c>
      <c r="E201" s="40"/>
      <c r="F201" s="81">
        <v>19</v>
      </c>
      <c r="G201" s="40">
        <f t="shared" si="38"/>
        <v>19</v>
      </c>
      <c r="H201" s="40"/>
      <c r="I201" s="40" t="s">
        <v>325</v>
      </c>
      <c r="J201" s="40"/>
      <c r="K201" s="81">
        <v>14.5</v>
      </c>
      <c r="L201" s="40">
        <f t="shared" si="40"/>
        <v>14.5</v>
      </c>
      <c r="M201" s="40"/>
      <c r="N201" s="40" t="s">
        <v>325</v>
      </c>
      <c r="O201" s="40"/>
      <c r="P201" s="93">
        <v>15.5</v>
      </c>
      <c r="Q201" s="40">
        <f t="shared" si="45"/>
        <v>15.5</v>
      </c>
      <c r="R201" s="16">
        <f t="shared" si="41"/>
        <v>15.75</v>
      </c>
      <c r="T201" s="6">
        <f t="shared" si="47"/>
        <v>8.416697043595087E-5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2"/>
        <v>0</v>
      </c>
      <c r="AA201" s="6">
        <f t="shared" si="43"/>
        <v>0</v>
      </c>
      <c r="AB201" s="6">
        <f t="shared" si="44"/>
        <v>0</v>
      </c>
      <c r="AD201" s="6">
        <f t="shared" si="46"/>
        <v>0</v>
      </c>
    </row>
    <row r="202" spans="1:30" outlineLevel="1">
      <c r="A202" t="s">
        <v>326</v>
      </c>
      <c r="B202" t="s">
        <v>327</v>
      </c>
      <c r="C202" s="40"/>
      <c r="D202" s="40" t="s">
        <v>327</v>
      </c>
      <c r="E202" s="40"/>
      <c r="F202" s="81">
        <v>56.5</v>
      </c>
      <c r="G202" s="40">
        <f t="shared" si="38"/>
        <v>56.5</v>
      </c>
      <c r="H202" s="40"/>
      <c r="I202" s="40" t="s">
        <v>327</v>
      </c>
      <c r="J202" s="40"/>
      <c r="K202" s="81">
        <v>60</v>
      </c>
      <c r="L202" s="40">
        <f t="shared" si="40"/>
        <v>60</v>
      </c>
      <c r="M202" s="40"/>
      <c r="N202" s="40" t="s">
        <v>327</v>
      </c>
      <c r="O202" s="40"/>
      <c r="P202" s="93">
        <v>59</v>
      </c>
      <c r="Q202" s="40">
        <f t="shared" si="45"/>
        <v>59</v>
      </c>
      <c r="R202" s="16">
        <f t="shared" si="41"/>
        <v>58.916666666666664</v>
      </c>
      <c r="T202" s="6">
        <f t="shared" si="47"/>
        <v>3.148468153344829E-4</v>
      </c>
      <c r="V202" s="23">
        <f>+claims!D202</f>
        <v>1</v>
      </c>
      <c r="W202" s="23">
        <f>+claims!E202</f>
        <v>0</v>
      </c>
      <c r="X202" s="23">
        <f>+claims!F202</f>
        <v>3</v>
      </c>
      <c r="Z202" s="6">
        <f t="shared" si="42"/>
        <v>0.01</v>
      </c>
      <c r="AA202" s="6">
        <f t="shared" si="43"/>
        <v>0</v>
      </c>
      <c r="AB202" s="6">
        <f t="shared" si="44"/>
        <v>0.03</v>
      </c>
      <c r="AD202" s="6">
        <f t="shared" si="46"/>
        <v>1.6666666666666666E-2</v>
      </c>
    </row>
    <row r="203" spans="1:30" outlineLevel="1">
      <c r="A203" t="s">
        <v>328</v>
      </c>
      <c r="B203" t="s">
        <v>329</v>
      </c>
      <c r="C203" s="40"/>
      <c r="D203" s="40" t="s">
        <v>329</v>
      </c>
      <c r="E203" s="40"/>
      <c r="F203" s="81">
        <v>5.5</v>
      </c>
      <c r="G203" s="40">
        <f t="shared" si="38"/>
        <v>5.5</v>
      </c>
      <c r="H203" s="40"/>
      <c r="I203" s="40" t="s">
        <v>329</v>
      </c>
      <c r="J203" s="40"/>
      <c r="K203" s="81">
        <v>5</v>
      </c>
      <c r="L203" s="40">
        <f t="shared" si="40"/>
        <v>5</v>
      </c>
      <c r="M203" s="40"/>
      <c r="N203" s="40" t="s">
        <v>329</v>
      </c>
      <c r="O203" s="40"/>
      <c r="P203" s="93">
        <v>8</v>
      </c>
      <c r="Q203" s="40">
        <f>AVERAGE(M203:P203)</f>
        <v>8</v>
      </c>
      <c r="R203" s="16">
        <f t="shared" si="41"/>
        <v>6.583333333333333</v>
      </c>
      <c r="T203" s="6">
        <f t="shared" si="47"/>
        <v>3.5180902986455654E-5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42"/>
        <v>0</v>
      </c>
      <c r="AA203" s="6">
        <f t="shared" si="43"/>
        <v>0</v>
      </c>
      <c r="AB203" s="6">
        <f t="shared" si="44"/>
        <v>0</v>
      </c>
      <c r="AD203" s="6">
        <f t="shared" si="46"/>
        <v>0</v>
      </c>
    </row>
    <row r="204" spans="1:30" outlineLevel="1">
      <c r="A204" t="s">
        <v>330</v>
      </c>
      <c r="B204" t="s">
        <v>331</v>
      </c>
      <c r="C204" s="40"/>
      <c r="D204" s="40" t="s">
        <v>331</v>
      </c>
      <c r="E204" s="40"/>
      <c r="F204" s="81">
        <v>17</v>
      </c>
      <c r="G204" s="40">
        <f t="shared" si="38"/>
        <v>17</v>
      </c>
      <c r="H204" s="40"/>
      <c r="I204" s="40" t="s">
        <v>331</v>
      </c>
      <c r="J204" s="40"/>
      <c r="K204" s="81">
        <v>18</v>
      </c>
      <c r="L204" s="40">
        <f t="shared" si="40"/>
        <v>18</v>
      </c>
      <c r="M204" s="40"/>
      <c r="N204" s="40" t="s">
        <v>331</v>
      </c>
      <c r="O204" s="40"/>
      <c r="P204" s="93">
        <v>18</v>
      </c>
      <c r="Q204" s="40">
        <f t="shared" ref="Q204:Q237" si="48">AVERAGE(M204:P204)</f>
        <v>18</v>
      </c>
      <c r="R204" s="16">
        <f t="shared" si="41"/>
        <v>17.833333333333332</v>
      </c>
      <c r="T204" s="6">
        <f t="shared" si="47"/>
        <v>9.5300167583563426E-5</v>
      </c>
      <c r="V204" s="23">
        <f>+claims!D204</f>
        <v>1</v>
      </c>
      <c r="W204" s="23">
        <f>+claims!E204</f>
        <v>0</v>
      </c>
      <c r="X204" s="23">
        <f>+claims!F204</f>
        <v>0</v>
      </c>
      <c r="Z204" s="6">
        <f t="shared" si="42"/>
        <v>0.01</v>
      </c>
      <c r="AA204" s="6">
        <f t="shared" si="43"/>
        <v>0</v>
      </c>
      <c r="AB204" s="6">
        <f t="shared" si="44"/>
        <v>0</v>
      </c>
      <c r="AD204" s="6">
        <f t="shared" si="46"/>
        <v>1.6666666666666668E-3</v>
      </c>
    </row>
    <row r="205" spans="1:30" outlineLevel="1">
      <c r="A205" t="s">
        <v>510</v>
      </c>
      <c r="B205" t="s">
        <v>508</v>
      </c>
      <c r="C205" s="40"/>
      <c r="D205" s="40" t="s">
        <v>508</v>
      </c>
      <c r="E205" s="40"/>
      <c r="F205" s="81">
        <v>5</v>
      </c>
      <c r="G205" s="40">
        <f t="shared" si="38"/>
        <v>5</v>
      </c>
      <c r="H205" s="40"/>
      <c r="I205" s="40" t="s">
        <v>508</v>
      </c>
      <c r="J205" s="40"/>
      <c r="K205" s="81">
        <v>5</v>
      </c>
      <c r="L205" s="40">
        <f>AVERAGE(H205:K205)</f>
        <v>5</v>
      </c>
      <c r="M205" s="40"/>
      <c r="N205" s="40" t="s">
        <v>508</v>
      </c>
      <c r="O205" s="40"/>
      <c r="P205" s="93">
        <v>5</v>
      </c>
      <c r="Q205" s="40">
        <f>AVERAGE(M205:P205)</f>
        <v>5</v>
      </c>
      <c r="R205" s="16">
        <f>IF(G205&gt;0,(+G205+(L205*2)+(Q205*3))/6,IF(L205&gt;0,((L205*2)+(Q205*3))/5,Q205))</f>
        <v>5</v>
      </c>
      <c r="T205" s="6">
        <f t="shared" si="47"/>
        <v>2.6719673154270118E-5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>IF(G205&gt;100,IF(V205&lt;1,0,+V205/G205),IF(V205&lt;1,0,+V205/100))</f>
        <v>0</v>
      </c>
      <c r="AA205" s="6">
        <f>IF(L205&gt;100,IF(W205&lt;1,0,+W205/L205),IF(W205&lt;1,0,+W205/100))</f>
        <v>0</v>
      </c>
      <c r="AB205" s="6">
        <f>IF(Q205&gt;100,IF(X205&lt;1,0,+X205/Q205),IF(X205&lt;1,0,+X205/100))</f>
        <v>0</v>
      </c>
      <c r="AD205" s="6">
        <f t="shared" si="46"/>
        <v>0</v>
      </c>
    </row>
    <row r="206" spans="1:30" outlineLevel="1">
      <c r="A206" t="s">
        <v>332</v>
      </c>
      <c r="B206" t="s">
        <v>333</v>
      </c>
      <c r="C206" s="40"/>
      <c r="D206" s="40" t="s">
        <v>333</v>
      </c>
      <c r="E206" s="40"/>
      <c r="F206" s="81">
        <v>21.5</v>
      </c>
      <c r="G206" s="40">
        <f t="shared" si="38"/>
        <v>21.5</v>
      </c>
      <c r="H206" s="40"/>
      <c r="I206" s="40" t="s">
        <v>333</v>
      </c>
      <c r="J206" s="40"/>
      <c r="K206" s="81">
        <v>22</v>
      </c>
      <c r="L206" s="40">
        <f t="shared" ref="L206:L213" si="49">AVERAGE(H206:K206)</f>
        <v>22</v>
      </c>
      <c r="M206" s="40"/>
      <c r="N206" s="40" t="s">
        <v>333</v>
      </c>
      <c r="O206" s="40"/>
      <c r="P206" s="93">
        <v>20</v>
      </c>
      <c r="Q206" s="40">
        <f t="shared" si="48"/>
        <v>20</v>
      </c>
      <c r="R206" s="16">
        <f t="shared" si="41"/>
        <v>20.916666666666668</v>
      </c>
      <c r="T206" s="6">
        <f t="shared" si="47"/>
        <v>1.1177729936203001E-4</v>
      </c>
      <c r="V206" s="23">
        <f>+claims!D206</f>
        <v>0</v>
      </c>
      <c r="W206" s="23">
        <f>+claims!E206</f>
        <v>0</v>
      </c>
      <c r="X206" s="23">
        <f>+claims!F206</f>
        <v>1</v>
      </c>
      <c r="Z206" s="6">
        <f t="shared" si="42"/>
        <v>0</v>
      </c>
      <c r="AA206" s="6">
        <f t="shared" si="43"/>
        <v>0</v>
      </c>
      <c r="AB206" s="6">
        <f t="shared" si="44"/>
        <v>0.01</v>
      </c>
      <c r="AD206" s="6">
        <f t="shared" si="46"/>
        <v>5.0000000000000001E-3</v>
      </c>
    </row>
    <row r="207" spans="1:30" outlineLevel="1">
      <c r="A207" t="s">
        <v>334</v>
      </c>
      <c r="B207" t="s">
        <v>335</v>
      </c>
      <c r="C207" s="40"/>
      <c r="D207" s="40" t="s">
        <v>335</v>
      </c>
      <c r="E207" s="40"/>
      <c r="F207" s="81">
        <v>24.5</v>
      </c>
      <c r="G207" s="40">
        <f t="shared" si="38"/>
        <v>24.5</v>
      </c>
      <c r="H207" s="40"/>
      <c r="I207" s="40" t="s">
        <v>335</v>
      </c>
      <c r="J207" s="40"/>
      <c r="K207" s="81">
        <v>25</v>
      </c>
      <c r="L207" s="40">
        <f t="shared" si="49"/>
        <v>25</v>
      </c>
      <c r="M207" s="40"/>
      <c r="N207" s="40" t="s">
        <v>335</v>
      </c>
      <c r="O207" s="40"/>
      <c r="P207" s="93">
        <v>21</v>
      </c>
      <c r="Q207" s="40">
        <f t="shared" si="48"/>
        <v>21</v>
      </c>
      <c r="R207" s="16">
        <f t="shared" si="41"/>
        <v>22.916666666666668</v>
      </c>
      <c r="T207" s="6">
        <f t="shared" si="47"/>
        <v>1.2246516862373806E-4</v>
      </c>
      <c r="V207" s="23">
        <f>+claims!D207</f>
        <v>0</v>
      </c>
      <c r="W207" s="23">
        <f>+claims!E207</f>
        <v>0</v>
      </c>
      <c r="X207" s="23">
        <f>+claims!F207</f>
        <v>0</v>
      </c>
      <c r="Z207" s="6">
        <f t="shared" si="42"/>
        <v>0</v>
      </c>
      <c r="AA207" s="6">
        <f t="shared" si="43"/>
        <v>0</v>
      </c>
      <c r="AB207" s="6">
        <f t="shared" si="44"/>
        <v>0</v>
      </c>
      <c r="AD207" s="6">
        <f t="shared" si="46"/>
        <v>0</v>
      </c>
    </row>
    <row r="208" spans="1:30" outlineLevel="1">
      <c r="A208" t="s">
        <v>336</v>
      </c>
      <c r="B208" t="s">
        <v>337</v>
      </c>
      <c r="C208" s="40"/>
      <c r="D208" s="40" t="s">
        <v>337</v>
      </c>
      <c r="E208" s="40"/>
      <c r="F208" s="81">
        <v>13</v>
      </c>
      <c r="G208" s="40">
        <f t="shared" si="38"/>
        <v>13</v>
      </c>
      <c r="H208" s="40"/>
      <c r="I208" s="40" t="s">
        <v>337</v>
      </c>
      <c r="J208" s="40"/>
      <c r="K208" s="81">
        <v>13</v>
      </c>
      <c r="L208" s="40">
        <f t="shared" si="49"/>
        <v>13</v>
      </c>
      <c r="M208" s="40"/>
      <c r="N208" s="40" t="s">
        <v>337</v>
      </c>
      <c r="O208" s="40"/>
      <c r="P208" s="93">
        <v>12</v>
      </c>
      <c r="Q208" s="40">
        <f t="shared" si="48"/>
        <v>12</v>
      </c>
      <c r="R208" s="16">
        <f t="shared" si="41"/>
        <v>12.5</v>
      </c>
      <c r="T208" s="6">
        <f t="shared" si="47"/>
        <v>6.6799182885675295E-5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2"/>
        <v>0</v>
      </c>
      <c r="AA208" s="6">
        <f t="shared" si="43"/>
        <v>0</v>
      </c>
      <c r="AB208" s="6">
        <f t="shared" si="44"/>
        <v>0</v>
      </c>
      <c r="AD208" s="6">
        <f t="shared" si="46"/>
        <v>0</v>
      </c>
    </row>
    <row r="209" spans="1:30" outlineLevel="1">
      <c r="A209" t="s">
        <v>338</v>
      </c>
      <c r="B209" t="s">
        <v>339</v>
      </c>
      <c r="C209" s="40"/>
      <c r="D209" s="40" t="s">
        <v>339</v>
      </c>
      <c r="E209" s="40"/>
      <c r="F209" s="81">
        <v>3</v>
      </c>
      <c r="G209" s="40">
        <f t="shared" si="38"/>
        <v>3</v>
      </c>
      <c r="H209" s="40"/>
      <c r="I209" s="40" t="s">
        <v>339</v>
      </c>
      <c r="J209" s="40"/>
      <c r="K209" s="81">
        <v>3</v>
      </c>
      <c r="L209" s="40">
        <f t="shared" si="49"/>
        <v>3</v>
      </c>
      <c r="M209" s="40"/>
      <c r="N209" s="40" t="s">
        <v>339</v>
      </c>
      <c r="O209" s="40"/>
      <c r="P209" s="93">
        <v>4</v>
      </c>
      <c r="Q209" s="40">
        <f t="shared" si="48"/>
        <v>4</v>
      </c>
      <c r="R209" s="16">
        <f t="shared" si="41"/>
        <v>3.5</v>
      </c>
      <c r="T209" s="6">
        <f t="shared" si="47"/>
        <v>1.8703771207989082E-5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42"/>
        <v>0</v>
      </c>
      <c r="AA209" s="6">
        <f t="shared" si="43"/>
        <v>0</v>
      </c>
      <c r="AB209" s="6">
        <f t="shared" si="44"/>
        <v>0</v>
      </c>
      <c r="AD209" s="6">
        <f t="shared" si="46"/>
        <v>0</v>
      </c>
    </row>
    <row r="210" spans="1:30" outlineLevel="1">
      <c r="A210" t="s">
        <v>340</v>
      </c>
      <c r="B210" t="s">
        <v>341</v>
      </c>
      <c r="C210" s="40"/>
      <c r="D210" s="40" t="s">
        <v>341</v>
      </c>
      <c r="E210" s="40"/>
      <c r="F210" s="81">
        <v>50</v>
      </c>
      <c r="G210" s="40">
        <f t="shared" ref="G210:G215" si="50">AVERAGE(C210:F210)</f>
        <v>50</v>
      </c>
      <c r="H210" s="40"/>
      <c r="I210" s="40" t="s">
        <v>341</v>
      </c>
      <c r="J210" s="40"/>
      <c r="K210" s="81">
        <v>52</v>
      </c>
      <c r="L210" s="40">
        <f t="shared" si="49"/>
        <v>52</v>
      </c>
      <c r="M210" s="40"/>
      <c r="N210" s="40" t="s">
        <v>341</v>
      </c>
      <c r="O210" s="40"/>
      <c r="P210" s="93">
        <v>51.5</v>
      </c>
      <c r="Q210" s="40">
        <f t="shared" si="48"/>
        <v>51.5</v>
      </c>
      <c r="R210" s="16">
        <f t="shared" si="41"/>
        <v>51.416666666666664</v>
      </c>
      <c r="T210" s="6">
        <f t="shared" si="47"/>
        <v>2.7476730560307771E-4</v>
      </c>
      <c r="V210" s="23">
        <f>+claims!D210</f>
        <v>1</v>
      </c>
      <c r="W210" s="23">
        <f>+claims!E210</f>
        <v>1</v>
      </c>
      <c r="X210" s="23">
        <f>+claims!F210</f>
        <v>1</v>
      </c>
      <c r="Z210" s="6">
        <f t="shared" si="42"/>
        <v>0.01</v>
      </c>
      <c r="AA210" s="6">
        <f t="shared" si="43"/>
        <v>0.01</v>
      </c>
      <c r="AB210" s="6">
        <f t="shared" si="44"/>
        <v>0.01</v>
      </c>
      <c r="AD210" s="6">
        <f t="shared" si="46"/>
        <v>0.01</v>
      </c>
    </row>
    <row r="211" spans="1:30" outlineLevel="1">
      <c r="A211" t="s">
        <v>342</v>
      </c>
      <c r="B211" t="s">
        <v>343</v>
      </c>
      <c r="C211" s="40"/>
      <c r="D211" s="40" t="s">
        <v>343</v>
      </c>
      <c r="E211" s="40"/>
      <c r="F211" s="81">
        <v>26.5</v>
      </c>
      <c r="G211" s="40">
        <f t="shared" si="50"/>
        <v>26.5</v>
      </c>
      <c r="H211" s="40"/>
      <c r="I211" s="40" t="s">
        <v>343</v>
      </c>
      <c r="J211" s="40"/>
      <c r="K211" s="81">
        <v>32</v>
      </c>
      <c r="L211" s="40">
        <f t="shared" si="49"/>
        <v>32</v>
      </c>
      <c r="M211" s="40"/>
      <c r="N211" s="40" t="s">
        <v>343</v>
      </c>
      <c r="O211" s="40"/>
      <c r="P211" s="93">
        <v>35</v>
      </c>
      <c r="Q211" s="40">
        <f t="shared" si="48"/>
        <v>35</v>
      </c>
      <c r="R211" s="16">
        <f t="shared" si="41"/>
        <v>32.583333333333336</v>
      </c>
      <c r="T211" s="6">
        <f t="shared" si="47"/>
        <v>1.7412320338866028E-4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 t="shared" si="42"/>
        <v>0</v>
      </c>
      <c r="AA211" s="6">
        <f t="shared" si="43"/>
        <v>0</v>
      </c>
      <c r="AB211" s="6">
        <f t="shared" si="44"/>
        <v>0</v>
      </c>
      <c r="AD211" s="6">
        <f t="shared" si="46"/>
        <v>0</v>
      </c>
    </row>
    <row r="212" spans="1:30" outlineLevel="1">
      <c r="A212" t="s">
        <v>344</v>
      </c>
      <c r="B212" t="s">
        <v>345</v>
      </c>
      <c r="C212" s="40"/>
      <c r="D212" s="40" t="s">
        <v>345</v>
      </c>
      <c r="E212" s="40"/>
      <c r="F212" s="81">
        <v>13.5</v>
      </c>
      <c r="G212" s="40">
        <f t="shared" si="50"/>
        <v>13.5</v>
      </c>
      <c r="H212" s="40"/>
      <c r="I212" s="40" t="s">
        <v>345</v>
      </c>
      <c r="J212" s="40"/>
      <c r="K212" s="81">
        <v>10.5</v>
      </c>
      <c r="L212" s="40">
        <f t="shared" si="49"/>
        <v>10.5</v>
      </c>
      <c r="M212" s="40"/>
      <c r="N212" s="40" t="s">
        <v>345</v>
      </c>
      <c r="O212" s="40"/>
      <c r="P212" s="93">
        <v>9.5</v>
      </c>
      <c r="Q212" s="40">
        <f t="shared" si="48"/>
        <v>9.5</v>
      </c>
      <c r="R212" s="16">
        <f t="shared" si="41"/>
        <v>10.5</v>
      </c>
      <c r="T212" s="6">
        <f t="shared" si="47"/>
        <v>5.6111313623967249E-5</v>
      </c>
      <c r="V212" s="23">
        <f>+claims!D212</f>
        <v>0</v>
      </c>
      <c r="W212" s="23">
        <f>+claims!E212</f>
        <v>0</v>
      </c>
      <c r="X212" s="23">
        <f>+claims!F212</f>
        <v>1</v>
      </c>
      <c r="Z212" s="6">
        <f t="shared" si="42"/>
        <v>0</v>
      </c>
      <c r="AA212" s="6">
        <f t="shared" si="43"/>
        <v>0</v>
      </c>
      <c r="AB212" s="6">
        <f t="shared" si="44"/>
        <v>0.01</v>
      </c>
      <c r="AD212" s="6">
        <f t="shared" si="46"/>
        <v>5.0000000000000001E-3</v>
      </c>
    </row>
    <row r="213" spans="1:30" outlineLevel="1">
      <c r="A213" t="s">
        <v>346</v>
      </c>
      <c r="B213" t="s">
        <v>347</v>
      </c>
      <c r="C213" s="40"/>
      <c r="D213" s="40" t="s">
        <v>347</v>
      </c>
      <c r="E213" s="40"/>
      <c r="F213" s="81">
        <v>162</v>
      </c>
      <c r="G213" s="40">
        <f t="shared" si="50"/>
        <v>162</v>
      </c>
      <c r="H213" s="40"/>
      <c r="I213" s="40" t="s">
        <v>347</v>
      </c>
      <c r="J213" s="40"/>
      <c r="K213" s="81">
        <v>159.5</v>
      </c>
      <c r="L213" s="40">
        <f t="shared" si="49"/>
        <v>159.5</v>
      </c>
      <c r="M213" s="40"/>
      <c r="N213" s="40" t="s">
        <v>347</v>
      </c>
      <c r="O213" s="40"/>
      <c r="P213" s="93">
        <v>151</v>
      </c>
      <c r="Q213" s="40">
        <f t="shared" si="48"/>
        <v>151</v>
      </c>
      <c r="R213" s="16">
        <f t="shared" si="41"/>
        <v>155.66666666666666</v>
      </c>
      <c r="T213" s="6">
        <f t="shared" si="47"/>
        <v>8.3187249086960971E-4</v>
      </c>
      <c r="V213" s="23">
        <f>+claims!D213</f>
        <v>8</v>
      </c>
      <c r="W213" s="23">
        <f>+claims!E213</f>
        <v>3</v>
      </c>
      <c r="X213" s="23">
        <f>+claims!F213</f>
        <v>7</v>
      </c>
      <c r="Z213" s="6">
        <f t="shared" si="42"/>
        <v>4.9382716049382713E-2</v>
      </c>
      <c r="AA213" s="6">
        <f t="shared" si="43"/>
        <v>1.8808777429467086E-2</v>
      </c>
      <c r="AB213" s="6">
        <f t="shared" si="44"/>
        <v>4.6357615894039736E-2</v>
      </c>
      <c r="AD213" s="6">
        <f t="shared" si="46"/>
        <v>3.7678853098406011E-2</v>
      </c>
    </row>
    <row r="214" spans="1:30" outlineLevel="1">
      <c r="A214" t="s">
        <v>489</v>
      </c>
      <c r="B214" t="s">
        <v>351</v>
      </c>
      <c r="C214" s="40"/>
      <c r="D214" s="40" t="s">
        <v>351</v>
      </c>
      <c r="E214" s="40"/>
      <c r="F214" s="81">
        <v>23</v>
      </c>
      <c r="G214" s="40">
        <f t="shared" si="50"/>
        <v>23</v>
      </c>
      <c r="H214" s="40"/>
      <c r="I214" s="40" t="s">
        <v>351</v>
      </c>
      <c r="J214" s="40"/>
      <c r="K214" s="81">
        <v>22</v>
      </c>
      <c r="L214" s="40">
        <f>AVERAGE(H214:K214)</f>
        <v>22</v>
      </c>
      <c r="M214" s="40"/>
      <c r="N214" s="40" t="s">
        <v>351</v>
      </c>
      <c r="O214" s="40"/>
      <c r="P214" s="93">
        <v>21</v>
      </c>
      <c r="Q214" s="40">
        <f>AVERAGE(M214:P214)</f>
        <v>21</v>
      </c>
      <c r="R214" s="16">
        <f>IF(G214&gt;0,(+G214+(L214*2)+(Q214*3))/6,IF(L214&gt;0,((L214*2)+(Q214*3))/5,Q214))</f>
        <v>21.666666666666668</v>
      </c>
      <c r="T214" s="6">
        <f t="shared" si="47"/>
        <v>1.1578525033517052E-4</v>
      </c>
      <c r="V214" s="23">
        <f>+claims!D214</f>
        <v>0</v>
      </c>
      <c r="W214" s="23">
        <f>+claims!E214</f>
        <v>0</v>
      </c>
      <c r="X214" s="23">
        <f>+claims!F214</f>
        <v>0</v>
      </c>
      <c r="Z214" s="6">
        <f>IF(G214&gt;100,IF(V214&lt;1,0,+V214/G214),IF(V214&lt;1,0,+V214/100))</f>
        <v>0</v>
      </c>
      <c r="AA214" s="6">
        <f>IF(L214&gt;100,IF(W214&lt;1,0,+W214/L214),IF(W214&lt;1,0,+W214/100))</f>
        <v>0</v>
      </c>
      <c r="AB214" s="6">
        <f>IF(Q214&gt;100,IF(X214&lt;1,0,+X214/Q214),IF(X214&lt;1,0,+X214/100))</f>
        <v>0</v>
      </c>
      <c r="AD214" s="6">
        <f t="shared" si="46"/>
        <v>0</v>
      </c>
    </row>
    <row r="215" spans="1:30" outlineLevel="1">
      <c r="A215" t="s">
        <v>490</v>
      </c>
      <c r="B215" t="s">
        <v>352</v>
      </c>
      <c r="C215" s="40"/>
      <c r="D215" s="40" t="s">
        <v>352</v>
      </c>
      <c r="E215" s="40"/>
      <c r="F215" s="81">
        <v>10</v>
      </c>
      <c r="G215" s="40">
        <f t="shared" si="50"/>
        <v>10</v>
      </c>
      <c r="H215" s="40"/>
      <c r="I215" s="40" t="s">
        <v>352</v>
      </c>
      <c r="J215" s="40"/>
      <c r="K215" s="81">
        <v>10</v>
      </c>
      <c r="L215" s="40">
        <f>AVERAGE(H215:K215)</f>
        <v>10</v>
      </c>
      <c r="M215" s="40"/>
      <c r="N215" s="40" t="s">
        <v>352</v>
      </c>
      <c r="O215" s="40"/>
      <c r="P215" s="93">
        <v>10</v>
      </c>
      <c r="Q215" s="40">
        <f>AVERAGE(M215:P215)</f>
        <v>10</v>
      </c>
      <c r="R215" s="16">
        <f>IF(G215&gt;0,(+G215+(L215*2)+(Q215*3))/6,IF(L215&gt;0,((L215*2)+(Q215*3))/5,Q215))</f>
        <v>10</v>
      </c>
      <c r="T215" s="6">
        <f t="shared" si="47"/>
        <v>5.3439346308540236E-5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46"/>
        <v>0</v>
      </c>
    </row>
    <row r="216" spans="1:30" outlineLevel="1">
      <c r="A216" t="s">
        <v>491</v>
      </c>
      <c r="B216" t="s">
        <v>348</v>
      </c>
      <c r="C216" s="40"/>
      <c r="D216" s="40" t="s">
        <v>348</v>
      </c>
      <c r="E216" s="40"/>
      <c r="F216" s="81">
        <v>6</v>
      </c>
      <c r="G216" s="40">
        <f t="shared" ref="G216:G231" si="51">AVERAGE(C216:F216)</f>
        <v>6</v>
      </c>
      <c r="H216" s="40"/>
      <c r="I216" s="40" t="s">
        <v>348</v>
      </c>
      <c r="J216" s="40"/>
      <c r="K216" s="81">
        <v>6</v>
      </c>
      <c r="L216" s="40">
        <f t="shared" ref="L216:L231" si="52">AVERAGE(H216:K216)</f>
        <v>6</v>
      </c>
      <c r="M216" s="40"/>
      <c r="N216" s="40" t="s">
        <v>348</v>
      </c>
      <c r="O216" s="40"/>
      <c r="P216" s="93">
        <v>5</v>
      </c>
      <c r="Q216" s="40">
        <f t="shared" si="48"/>
        <v>5</v>
      </c>
      <c r="R216" s="16">
        <f t="shared" si="41"/>
        <v>5.5</v>
      </c>
      <c r="T216" s="6">
        <f t="shared" si="47"/>
        <v>2.9391640469697131E-5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2"/>
        <v>0</v>
      </c>
      <c r="AA216" s="6">
        <f t="shared" si="43"/>
        <v>0</v>
      </c>
      <c r="AB216" s="6">
        <f t="shared" si="44"/>
        <v>0</v>
      </c>
      <c r="AD216" s="6">
        <f t="shared" si="46"/>
        <v>0</v>
      </c>
    </row>
    <row r="217" spans="1:30" outlineLevel="1">
      <c r="A217" t="s">
        <v>350</v>
      </c>
      <c r="B217" t="s">
        <v>349</v>
      </c>
      <c r="C217" s="40"/>
      <c r="D217" s="40" t="s">
        <v>349</v>
      </c>
      <c r="E217" s="40"/>
      <c r="F217" s="81">
        <v>64</v>
      </c>
      <c r="G217" s="40">
        <f t="shared" si="51"/>
        <v>64</v>
      </c>
      <c r="H217" s="40"/>
      <c r="I217" s="40" t="s">
        <v>349</v>
      </c>
      <c r="J217" s="40"/>
      <c r="K217" s="81">
        <v>63</v>
      </c>
      <c r="L217" s="40">
        <f t="shared" si="52"/>
        <v>63</v>
      </c>
      <c r="M217" s="40"/>
      <c r="N217" s="40" t="s">
        <v>349</v>
      </c>
      <c r="O217" s="40"/>
      <c r="P217" s="93">
        <v>63.5</v>
      </c>
      <c r="Q217" s="40">
        <f t="shared" si="48"/>
        <v>63.5</v>
      </c>
      <c r="R217" s="16">
        <f t="shared" si="41"/>
        <v>63.416666666666664</v>
      </c>
      <c r="T217" s="6">
        <f t="shared" si="47"/>
        <v>3.3889452117332602E-4</v>
      </c>
      <c r="V217" s="23">
        <f>+claims!D217</f>
        <v>2</v>
      </c>
      <c r="W217" s="23">
        <f>+claims!E217</f>
        <v>0</v>
      </c>
      <c r="X217" s="23">
        <f>+claims!F217</f>
        <v>0</v>
      </c>
      <c r="Z217" s="6">
        <f t="shared" si="42"/>
        <v>0.02</v>
      </c>
      <c r="AA217" s="6">
        <f t="shared" si="43"/>
        <v>0</v>
      </c>
      <c r="AB217" s="6">
        <f t="shared" si="44"/>
        <v>0</v>
      </c>
      <c r="AD217" s="6">
        <f t="shared" si="46"/>
        <v>3.3333333333333335E-3</v>
      </c>
    </row>
    <row r="218" spans="1:30" outlineLevel="1">
      <c r="A218" t="s">
        <v>353</v>
      </c>
      <c r="B218" t="s">
        <v>354</v>
      </c>
      <c r="C218" s="40"/>
      <c r="D218" s="40" t="s">
        <v>354</v>
      </c>
      <c r="E218" s="40"/>
      <c r="F218" s="81">
        <v>51</v>
      </c>
      <c r="G218" s="40">
        <f t="shared" si="51"/>
        <v>51</v>
      </c>
      <c r="H218" s="40"/>
      <c r="I218" s="40" t="s">
        <v>354</v>
      </c>
      <c r="J218" s="40"/>
      <c r="K218" s="81">
        <v>36</v>
      </c>
      <c r="L218" s="40">
        <f t="shared" si="52"/>
        <v>36</v>
      </c>
      <c r="M218" s="40"/>
      <c r="N218" s="40" t="s">
        <v>354</v>
      </c>
      <c r="O218" s="40"/>
      <c r="P218" s="93">
        <v>37</v>
      </c>
      <c r="Q218" s="40">
        <f t="shared" si="48"/>
        <v>37</v>
      </c>
      <c r="R218" s="16">
        <f t="shared" si="41"/>
        <v>39</v>
      </c>
      <c r="T218" s="6">
        <f t="shared" si="47"/>
        <v>2.0841345060330693E-4</v>
      </c>
      <c r="V218" s="23">
        <f>+claims!D218</f>
        <v>1</v>
      </c>
      <c r="W218" s="23">
        <f>+claims!E218</f>
        <v>0</v>
      </c>
      <c r="X218" s="23">
        <f>+claims!F218</f>
        <v>0</v>
      </c>
      <c r="Z218" s="6">
        <f t="shared" si="42"/>
        <v>0.01</v>
      </c>
      <c r="AA218" s="6">
        <f t="shared" si="43"/>
        <v>0</v>
      </c>
      <c r="AB218" s="6">
        <f t="shared" si="44"/>
        <v>0</v>
      </c>
      <c r="AD218" s="6">
        <f t="shared" si="46"/>
        <v>1.6666666666666668E-3</v>
      </c>
    </row>
    <row r="219" spans="1:30" outlineLevel="1">
      <c r="A219" t="s">
        <v>355</v>
      </c>
      <c r="B219" t="s">
        <v>356</v>
      </c>
      <c r="C219" s="40"/>
      <c r="D219" s="40" t="s">
        <v>356</v>
      </c>
      <c r="E219" s="40"/>
      <c r="F219" s="81">
        <v>7</v>
      </c>
      <c r="G219" s="40">
        <f t="shared" si="51"/>
        <v>7</v>
      </c>
      <c r="H219" s="40"/>
      <c r="I219" s="40" t="s">
        <v>356</v>
      </c>
      <c r="J219" s="40"/>
      <c r="K219" s="81">
        <v>7</v>
      </c>
      <c r="L219" s="40">
        <f t="shared" si="52"/>
        <v>7</v>
      </c>
      <c r="M219" s="40"/>
      <c r="N219" s="40" t="s">
        <v>356</v>
      </c>
      <c r="O219" s="40"/>
      <c r="P219" s="93">
        <v>7</v>
      </c>
      <c r="Q219" s="40">
        <f t="shared" si="48"/>
        <v>7</v>
      </c>
      <c r="R219" s="16">
        <f t="shared" si="41"/>
        <v>7</v>
      </c>
      <c r="T219" s="6">
        <f t="shared" si="47"/>
        <v>3.7407542415978164E-5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2"/>
        <v>0</v>
      </c>
      <c r="AA219" s="6">
        <f t="shared" si="43"/>
        <v>0</v>
      </c>
      <c r="AB219" s="6">
        <f t="shared" si="44"/>
        <v>0</v>
      </c>
      <c r="AD219" s="6">
        <f t="shared" si="46"/>
        <v>0</v>
      </c>
    </row>
    <row r="220" spans="1:30" outlineLevel="1">
      <c r="A220" t="s">
        <v>357</v>
      </c>
      <c r="B220" t="s">
        <v>358</v>
      </c>
      <c r="C220" s="40"/>
      <c r="D220" s="40" t="s">
        <v>358</v>
      </c>
      <c r="E220" s="40"/>
      <c r="F220" s="81">
        <v>7</v>
      </c>
      <c r="G220" s="40">
        <f t="shared" si="51"/>
        <v>7</v>
      </c>
      <c r="H220" s="40"/>
      <c r="I220" s="40" t="s">
        <v>358</v>
      </c>
      <c r="J220" s="40"/>
      <c r="K220" s="81">
        <v>7</v>
      </c>
      <c r="L220" s="40">
        <f t="shared" si="52"/>
        <v>7</v>
      </c>
      <c r="M220" s="40"/>
      <c r="N220" s="40" t="s">
        <v>358</v>
      </c>
      <c r="O220" s="40"/>
      <c r="P220" s="93">
        <v>7</v>
      </c>
      <c r="Q220" s="40">
        <f t="shared" si="48"/>
        <v>7</v>
      </c>
      <c r="R220" s="16">
        <f t="shared" si="41"/>
        <v>7</v>
      </c>
      <c r="T220" s="6">
        <f t="shared" si="47"/>
        <v>3.7407542415978164E-5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2"/>
        <v>0</v>
      </c>
      <c r="AA220" s="6">
        <f t="shared" si="43"/>
        <v>0</v>
      </c>
      <c r="AB220" s="6">
        <f t="shared" si="44"/>
        <v>0</v>
      </c>
      <c r="AD220" s="6">
        <f t="shared" si="46"/>
        <v>0</v>
      </c>
    </row>
    <row r="221" spans="1:30" outlineLevel="1">
      <c r="A221" t="s">
        <v>359</v>
      </c>
      <c r="B221" t="s">
        <v>360</v>
      </c>
      <c r="C221" s="40"/>
      <c r="D221" s="40" t="s">
        <v>360</v>
      </c>
      <c r="E221" s="40"/>
      <c r="F221" s="81">
        <v>64</v>
      </c>
      <c r="G221" s="40">
        <f t="shared" si="51"/>
        <v>64</v>
      </c>
      <c r="H221" s="40"/>
      <c r="I221" s="40" t="s">
        <v>360</v>
      </c>
      <c r="J221" s="40"/>
      <c r="K221" s="81">
        <v>59</v>
      </c>
      <c r="L221" s="40">
        <f t="shared" si="52"/>
        <v>59</v>
      </c>
      <c r="M221" s="40"/>
      <c r="N221" s="40" t="s">
        <v>360</v>
      </c>
      <c r="O221" s="40"/>
      <c r="P221" s="93">
        <v>59.5</v>
      </c>
      <c r="Q221" s="40">
        <f t="shared" si="48"/>
        <v>59.5</v>
      </c>
      <c r="R221" s="16">
        <f t="shared" si="41"/>
        <v>60.083333333333336</v>
      </c>
      <c r="T221" s="6">
        <f t="shared" si="47"/>
        <v>3.2108140573714595E-4</v>
      </c>
      <c r="V221" s="23">
        <f>+claims!D221</f>
        <v>1</v>
      </c>
      <c r="W221" s="23">
        <f>+claims!E221</f>
        <v>0</v>
      </c>
      <c r="X221" s="23">
        <f>+claims!F221</f>
        <v>2</v>
      </c>
      <c r="Z221" s="6">
        <f t="shared" si="42"/>
        <v>0.01</v>
      </c>
      <c r="AA221" s="6">
        <f t="shared" si="43"/>
        <v>0</v>
      </c>
      <c r="AB221" s="6">
        <f t="shared" si="44"/>
        <v>0.02</v>
      </c>
      <c r="AD221" s="6">
        <f t="shared" si="46"/>
        <v>1.1666666666666665E-2</v>
      </c>
    </row>
    <row r="222" spans="1:30" outlineLevel="1">
      <c r="A222" t="s">
        <v>361</v>
      </c>
      <c r="B222" t="s">
        <v>362</v>
      </c>
      <c r="C222" s="40"/>
      <c r="D222" s="40" t="s">
        <v>362</v>
      </c>
      <c r="E222" s="40"/>
      <c r="F222" s="81">
        <v>10</v>
      </c>
      <c r="G222" s="40">
        <f t="shared" si="51"/>
        <v>10</v>
      </c>
      <c r="H222" s="40"/>
      <c r="I222" s="40" t="s">
        <v>362</v>
      </c>
      <c r="J222" s="40"/>
      <c r="K222" s="81">
        <v>8</v>
      </c>
      <c r="L222" s="40">
        <f t="shared" si="52"/>
        <v>8</v>
      </c>
      <c r="M222" s="40"/>
      <c r="N222" s="40" t="s">
        <v>362</v>
      </c>
      <c r="O222" s="40"/>
      <c r="P222" s="93">
        <v>8</v>
      </c>
      <c r="Q222" s="40">
        <f t="shared" si="48"/>
        <v>8</v>
      </c>
      <c r="R222" s="16">
        <f t="shared" si="41"/>
        <v>8.3333333333333339</v>
      </c>
      <c r="T222" s="6">
        <f t="shared" si="47"/>
        <v>4.4532788590450203E-5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2"/>
        <v>0</v>
      </c>
      <c r="AA222" s="6">
        <f t="shared" si="43"/>
        <v>0</v>
      </c>
      <c r="AB222" s="6">
        <f t="shared" si="44"/>
        <v>0</v>
      </c>
      <c r="AD222" s="6">
        <f t="shared" si="46"/>
        <v>0</v>
      </c>
    </row>
    <row r="223" spans="1:30" outlineLevel="1">
      <c r="A223" t="s">
        <v>363</v>
      </c>
      <c r="B223" t="s">
        <v>364</v>
      </c>
      <c r="C223" s="40"/>
      <c r="D223" s="40" t="s">
        <v>364</v>
      </c>
      <c r="E223" s="40"/>
      <c r="F223" s="81">
        <v>15.5</v>
      </c>
      <c r="G223" s="40">
        <f t="shared" si="51"/>
        <v>15.5</v>
      </c>
      <c r="H223" s="40"/>
      <c r="I223" s="40" t="s">
        <v>364</v>
      </c>
      <c r="J223" s="40"/>
      <c r="K223" s="81">
        <v>16.5</v>
      </c>
      <c r="L223" s="40">
        <f t="shared" si="52"/>
        <v>16.5</v>
      </c>
      <c r="M223" s="40"/>
      <c r="N223" s="40" t="s">
        <v>364</v>
      </c>
      <c r="O223" s="40"/>
      <c r="P223" s="93">
        <v>16.5</v>
      </c>
      <c r="Q223" s="40">
        <f t="shared" si="48"/>
        <v>16.5</v>
      </c>
      <c r="R223" s="16">
        <f t="shared" si="41"/>
        <v>16.333333333333332</v>
      </c>
      <c r="T223" s="6">
        <f t="shared" si="47"/>
        <v>8.728426563728238E-5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2"/>
        <v>0</v>
      </c>
      <c r="AA223" s="6">
        <f t="shared" si="43"/>
        <v>0</v>
      </c>
      <c r="AB223" s="6">
        <f t="shared" si="44"/>
        <v>0</v>
      </c>
      <c r="AD223" s="6">
        <f t="shared" si="46"/>
        <v>0</v>
      </c>
    </row>
    <row r="224" spans="1:30" outlineLevel="1">
      <c r="A224" t="s">
        <v>365</v>
      </c>
      <c r="B224" t="s">
        <v>366</v>
      </c>
      <c r="C224" s="40"/>
      <c r="D224" s="40" t="s">
        <v>366</v>
      </c>
      <c r="E224" s="40"/>
      <c r="F224" s="81">
        <v>22.5</v>
      </c>
      <c r="G224" s="40">
        <f t="shared" si="51"/>
        <v>22.5</v>
      </c>
      <c r="H224" s="40"/>
      <c r="I224" s="40" t="s">
        <v>366</v>
      </c>
      <c r="J224" s="40"/>
      <c r="K224" s="81">
        <v>22.5</v>
      </c>
      <c r="L224" s="40">
        <f t="shared" si="52"/>
        <v>22.5</v>
      </c>
      <c r="M224" s="40"/>
      <c r="N224" s="40" t="s">
        <v>366</v>
      </c>
      <c r="O224" s="40"/>
      <c r="P224" s="93">
        <v>21.5</v>
      </c>
      <c r="Q224" s="40">
        <f t="shared" si="48"/>
        <v>21.5</v>
      </c>
      <c r="R224" s="16">
        <f t="shared" si="41"/>
        <v>22</v>
      </c>
      <c r="T224" s="6">
        <f t="shared" si="47"/>
        <v>1.1756656187878852E-4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42"/>
        <v>0</v>
      </c>
      <c r="AA224" s="6">
        <f t="shared" si="43"/>
        <v>0</v>
      </c>
      <c r="AB224" s="6">
        <f t="shared" si="44"/>
        <v>0</v>
      </c>
      <c r="AD224" s="6">
        <f t="shared" si="46"/>
        <v>0</v>
      </c>
    </row>
    <row r="225" spans="1:30" outlineLevel="1">
      <c r="A225" t="s">
        <v>367</v>
      </c>
      <c r="B225" t="s">
        <v>368</v>
      </c>
      <c r="C225" s="40"/>
      <c r="D225" s="40" t="s">
        <v>368</v>
      </c>
      <c r="E225" s="40"/>
      <c r="F225" s="81">
        <v>17</v>
      </c>
      <c r="G225" s="40">
        <f t="shared" si="51"/>
        <v>17</v>
      </c>
      <c r="H225" s="40"/>
      <c r="I225" s="40" t="s">
        <v>368</v>
      </c>
      <c r="J225" s="40"/>
      <c r="K225" s="81">
        <v>17</v>
      </c>
      <c r="L225" s="40">
        <f t="shared" si="52"/>
        <v>17</v>
      </c>
      <c r="M225" s="40"/>
      <c r="N225" s="40" t="s">
        <v>368</v>
      </c>
      <c r="O225" s="40"/>
      <c r="P225" s="93">
        <v>17</v>
      </c>
      <c r="Q225" s="40">
        <f t="shared" si="48"/>
        <v>17</v>
      </c>
      <c r="R225" s="16">
        <f t="shared" si="41"/>
        <v>17</v>
      </c>
      <c r="T225" s="6">
        <f t="shared" si="47"/>
        <v>9.0846888724518406E-5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42"/>
        <v>0</v>
      </c>
      <c r="AA225" s="6">
        <f t="shared" si="43"/>
        <v>0</v>
      </c>
      <c r="AB225" s="6">
        <f t="shared" si="44"/>
        <v>0</v>
      </c>
      <c r="AD225" s="6">
        <f t="shared" si="46"/>
        <v>0</v>
      </c>
    </row>
    <row r="226" spans="1:30" outlineLevel="1">
      <c r="A226" t="s">
        <v>369</v>
      </c>
      <c r="B226" t="s">
        <v>370</v>
      </c>
      <c r="C226" s="40"/>
      <c r="D226" s="40" t="s">
        <v>370</v>
      </c>
      <c r="E226" s="40"/>
      <c r="F226" s="81">
        <v>9.5</v>
      </c>
      <c r="G226" s="40">
        <f t="shared" si="51"/>
        <v>9.5</v>
      </c>
      <c r="H226" s="40"/>
      <c r="I226" s="40" t="s">
        <v>370</v>
      </c>
      <c r="J226" s="40"/>
      <c r="K226" s="81">
        <v>9.5</v>
      </c>
      <c r="L226" s="40">
        <f t="shared" si="52"/>
        <v>9.5</v>
      </c>
      <c r="M226" s="40"/>
      <c r="N226" s="40" t="s">
        <v>370</v>
      </c>
      <c r="O226" s="40"/>
      <c r="P226" s="93">
        <v>9</v>
      </c>
      <c r="Q226" s="40">
        <f t="shared" si="48"/>
        <v>9</v>
      </c>
      <c r="R226" s="16">
        <f t="shared" si="41"/>
        <v>9.25</v>
      </c>
      <c r="T226" s="6">
        <f t="shared" si="47"/>
        <v>4.943139533539972E-5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2"/>
        <v>0</v>
      </c>
      <c r="AA226" s="6">
        <f t="shared" si="43"/>
        <v>0</v>
      </c>
      <c r="AB226" s="6">
        <f t="shared" si="44"/>
        <v>0</v>
      </c>
      <c r="AD226" s="6">
        <f t="shared" si="46"/>
        <v>0</v>
      </c>
    </row>
    <row r="227" spans="1:30" outlineLevel="1">
      <c r="A227" t="s">
        <v>371</v>
      </c>
      <c r="B227" t="s">
        <v>372</v>
      </c>
      <c r="C227" s="40"/>
      <c r="D227" s="40" t="s">
        <v>372</v>
      </c>
      <c r="E227" s="40"/>
      <c r="F227" s="81">
        <v>173</v>
      </c>
      <c r="G227" s="40">
        <f t="shared" si="51"/>
        <v>173</v>
      </c>
      <c r="H227" s="40"/>
      <c r="I227" s="40" t="s">
        <v>372</v>
      </c>
      <c r="J227" s="40"/>
      <c r="K227" s="81">
        <v>171</v>
      </c>
      <c r="L227" s="40">
        <f t="shared" si="52"/>
        <v>171</v>
      </c>
      <c r="M227" s="40"/>
      <c r="N227" s="40" t="s">
        <v>372</v>
      </c>
      <c r="O227" s="40"/>
      <c r="P227" s="93">
        <v>170</v>
      </c>
      <c r="Q227" s="40">
        <f t="shared" si="48"/>
        <v>170</v>
      </c>
      <c r="R227" s="16">
        <f t="shared" si="41"/>
        <v>170.83333333333334</v>
      </c>
      <c r="T227" s="6">
        <f t="shared" si="47"/>
        <v>9.1292216610422915E-4</v>
      </c>
      <c r="V227" s="23">
        <f>+claims!D227</f>
        <v>4</v>
      </c>
      <c r="W227" s="23">
        <f>+claims!E227</f>
        <v>9</v>
      </c>
      <c r="X227" s="23">
        <f>+claims!F227</f>
        <v>4</v>
      </c>
      <c r="Z227" s="6">
        <f t="shared" si="42"/>
        <v>2.3121387283236993E-2</v>
      </c>
      <c r="AA227" s="6">
        <f t="shared" si="43"/>
        <v>5.2631578947368418E-2</v>
      </c>
      <c r="AB227" s="6">
        <f t="shared" si="44"/>
        <v>2.3529411764705882E-2</v>
      </c>
      <c r="AD227" s="6">
        <f t="shared" si="46"/>
        <v>3.3162130078681913E-2</v>
      </c>
    </row>
    <row r="228" spans="1:30" outlineLevel="1">
      <c r="A228" t="s">
        <v>373</v>
      </c>
      <c r="B228" t="s">
        <v>374</v>
      </c>
      <c r="C228" s="40"/>
      <c r="D228" s="40" t="s">
        <v>374</v>
      </c>
      <c r="E228" s="40"/>
      <c r="F228" s="81">
        <v>22</v>
      </c>
      <c r="G228" s="40">
        <f t="shared" si="51"/>
        <v>22</v>
      </c>
      <c r="H228" s="40"/>
      <c r="I228" s="40" t="s">
        <v>374</v>
      </c>
      <c r="J228" s="40"/>
      <c r="K228" s="81">
        <v>23</v>
      </c>
      <c r="L228" s="40">
        <f t="shared" si="52"/>
        <v>23</v>
      </c>
      <c r="M228" s="40"/>
      <c r="N228" s="40" t="s">
        <v>374</v>
      </c>
      <c r="O228" s="40"/>
      <c r="P228" s="93">
        <v>22</v>
      </c>
      <c r="Q228" s="40">
        <f t="shared" si="48"/>
        <v>22</v>
      </c>
      <c r="R228" s="16">
        <f t="shared" si="41"/>
        <v>22.333333333333332</v>
      </c>
      <c r="T228" s="6">
        <f t="shared" si="47"/>
        <v>1.1934787342240652E-4</v>
      </c>
      <c r="V228" s="23">
        <f>+claims!D228</f>
        <v>0</v>
      </c>
      <c r="W228" s="23">
        <f>+claims!E228</f>
        <v>0</v>
      </c>
      <c r="X228" s="23">
        <f>+claims!F228</f>
        <v>1</v>
      </c>
      <c r="Z228" s="6">
        <f t="shared" si="42"/>
        <v>0</v>
      </c>
      <c r="AA228" s="6">
        <f t="shared" si="43"/>
        <v>0</v>
      </c>
      <c r="AB228" s="6">
        <f t="shared" si="44"/>
        <v>0.01</v>
      </c>
      <c r="AD228" s="6">
        <f t="shared" si="46"/>
        <v>5.0000000000000001E-3</v>
      </c>
    </row>
    <row r="229" spans="1:30" outlineLevel="1">
      <c r="A229" t="s">
        <v>375</v>
      </c>
      <c r="B229" t="s">
        <v>376</v>
      </c>
      <c r="C229" s="40"/>
      <c r="D229" s="40" t="s">
        <v>376</v>
      </c>
      <c r="E229" s="40"/>
      <c r="F229" s="81">
        <v>11</v>
      </c>
      <c r="G229" s="40">
        <f t="shared" si="51"/>
        <v>11</v>
      </c>
      <c r="H229" s="40"/>
      <c r="I229" s="40" t="s">
        <v>376</v>
      </c>
      <c r="J229" s="40"/>
      <c r="K229" s="81">
        <v>9</v>
      </c>
      <c r="L229" s="40">
        <f t="shared" si="52"/>
        <v>9</v>
      </c>
      <c r="M229" s="40"/>
      <c r="N229" s="40" t="s">
        <v>376</v>
      </c>
      <c r="O229" s="40"/>
      <c r="P229" s="93">
        <v>9</v>
      </c>
      <c r="Q229" s="40">
        <f t="shared" si="48"/>
        <v>9</v>
      </c>
      <c r="R229" s="16">
        <f t="shared" ref="R229:R264" si="53">IF(G229&gt;0,(+G229+(L229*2)+(Q229*3))/6,IF(L229&gt;0,((L229*2)+(Q229*3))/5,Q229))</f>
        <v>9.3333333333333339</v>
      </c>
      <c r="T229" s="6">
        <f t="shared" si="47"/>
        <v>4.9876723221304223E-5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42"/>
        <v>0</v>
      </c>
      <c r="AA229" s="6">
        <f t="shared" si="43"/>
        <v>0</v>
      </c>
      <c r="AB229" s="6">
        <f t="shared" si="44"/>
        <v>0</v>
      </c>
      <c r="AD229" s="6">
        <f t="shared" si="46"/>
        <v>0</v>
      </c>
    </row>
    <row r="230" spans="1:30" outlineLevel="1">
      <c r="A230" t="s">
        <v>377</v>
      </c>
      <c r="B230" t="s">
        <v>378</v>
      </c>
      <c r="C230" s="40"/>
      <c r="D230" s="40" t="s">
        <v>378</v>
      </c>
      <c r="E230" s="40"/>
      <c r="F230" s="81">
        <v>14</v>
      </c>
      <c r="G230" s="40">
        <f t="shared" si="51"/>
        <v>14</v>
      </c>
      <c r="H230" s="40"/>
      <c r="I230" s="40" t="s">
        <v>378</v>
      </c>
      <c r="J230" s="40"/>
      <c r="K230" s="81">
        <v>14.5</v>
      </c>
      <c r="L230" s="40">
        <f t="shared" si="52"/>
        <v>14.5</v>
      </c>
      <c r="M230" s="40"/>
      <c r="N230" s="40" t="s">
        <v>378</v>
      </c>
      <c r="O230" s="40"/>
      <c r="P230" s="93">
        <v>14.5</v>
      </c>
      <c r="Q230" s="40">
        <f t="shared" si="48"/>
        <v>14.5</v>
      </c>
      <c r="R230" s="16">
        <f t="shared" si="53"/>
        <v>14.416666666666666</v>
      </c>
      <c r="T230" s="6">
        <f t="shared" si="47"/>
        <v>7.7041724261478844E-5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42"/>
        <v>0</v>
      </c>
      <c r="AA230" s="6">
        <f t="shared" si="43"/>
        <v>0</v>
      </c>
      <c r="AB230" s="6">
        <f t="shared" si="44"/>
        <v>0</v>
      </c>
      <c r="AD230" s="6">
        <f t="shared" si="46"/>
        <v>0</v>
      </c>
    </row>
    <row r="231" spans="1:30" outlineLevel="1">
      <c r="A231" t="s">
        <v>379</v>
      </c>
      <c r="B231" t="s">
        <v>380</v>
      </c>
      <c r="C231" s="40"/>
      <c r="D231" s="40" t="s">
        <v>380</v>
      </c>
      <c r="E231" s="40"/>
      <c r="F231" s="81">
        <v>31.5</v>
      </c>
      <c r="G231" s="40">
        <f t="shared" si="51"/>
        <v>31.5</v>
      </c>
      <c r="H231" s="40"/>
      <c r="I231" s="40" t="s">
        <v>380</v>
      </c>
      <c r="J231" s="40"/>
      <c r="K231" s="81">
        <v>32.5</v>
      </c>
      <c r="L231" s="40">
        <f t="shared" si="52"/>
        <v>32.5</v>
      </c>
      <c r="M231" s="40"/>
      <c r="N231" s="40" t="s">
        <v>380</v>
      </c>
      <c r="O231" s="40"/>
      <c r="P231" s="93">
        <v>34.5</v>
      </c>
      <c r="Q231" s="40">
        <f t="shared" si="48"/>
        <v>34.5</v>
      </c>
      <c r="R231" s="16">
        <f t="shared" si="53"/>
        <v>33.333333333333336</v>
      </c>
      <c r="T231" s="6">
        <f t="shared" si="47"/>
        <v>1.7813115436180081E-4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42"/>
        <v>0</v>
      </c>
      <c r="AA231" s="6">
        <f t="shared" si="43"/>
        <v>0</v>
      </c>
      <c r="AB231" s="6">
        <f t="shared" si="44"/>
        <v>0</v>
      </c>
      <c r="AD231" s="6">
        <f t="shared" si="46"/>
        <v>0</v>
      </c>
    </row>
    <row r="232" spans="1:30" outlineLevel="1">
      <c r="A232" t="s">
        <v>516</v>
      </c>
      <c r="B232" t="s">
        <v>517</v>
      </c>
      <c r="C232" s="40"/>
      <c r="D232" s="40" t="s">
        <v>517</v>
      </c>
      <c r="E232" s="40"/>
      <c r="F232" s="81">
        <v>5</v>
      </c>
      <c r="G232" s="40">
        <f>AVERAGE(C232:F232)</f>
        <v>5</v>
      </c>
      <c r="H232" s="40"/>
      <c r="I232" s="40" t="s">
        <v>517</v>
      </c>
      <c r="J232" s="40"/>
      <c r="K232" s="81">
        <v>5</v>
      </c>
      <c r="L232" s="40">
        <f>AVERAGE(H232:K232)</f>
        <v>5</v>
      </c>
      <c r="M232" s="40"/>
      <c r="N232" s="40" t="s">
        <v>517</v>
      </c>
      <c r="O232" s="40"/>
      <c r="P232" s="93">
        <v>5</v>
      </c>
      <c r="Q232" s="40">
        <f>AVERAGE(M232:P232)</f>
        <v>5</v>
      </c>
      <c r="R232" s="16">
        <f>IF(G232&gt;0,(+G232+(L232*2)+(Q232*3))/6,IF(L232&gt;0,((L232*2)+(Q232*3))/5,Q232))</f>
        <v>5</v>
      </c>
      <c r="T232" s="6">
        <f t="shared" si="47"/>
        <v>2.6719673154270118E-5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>IF(G232&gt;100,IF(V232&lt;1,0,+V232/G232),IF(V232&lt;1,0,+V232/100))</f>
        <v>0</v>
      </c>
      <c r="AA232" s="6">
        <f>IF(L232&gt;100,IF(W232&lt;1,0,+W232/L232),IF(W232&lt;1,0,+W232/100))</f>
        <v>0</v>
      </c>
      <c r="AB232" s="6">
        <f>IF(Q232&gt;100,IF(X232&lt;1,0,+X232/Q232),IF(X232&lt;1,0,+X232/100))</f>
        <v>0</v>
      </c>
      <c r="AD232" s="6">
        <f t="shared" si="46"/>
        <v>0</v>
      </c>
    </row>
    <row r="233" spans="1:30" outlineLevel="1">
      <c r="A233" t="s">
        <v>381</v>
      </c>
      <c r="B233" t="s">
        <v>382</v>
      </c>
      <c r="C233" s="40"/>
      <c r="D233" s="40" t="s">
        <v>382</v>
      </c>
      <c r="E233" s="40"/>
      <c r="F233" s="81">
        <v>25</v>
      </c>
      <c r="G233" s="40">
        <f t="shared" ref="G233:G264" si="54">AVERAGE(C233:F233)</f>
        <v>25</v>
      </c>
      <c r="H233" s="40"/>
      <c r="I233" s="40" t="s">
        <v>382</v>
      </c>
      <c r="J233" s="40"/>
      <c r="K233" s="81">
        <v>23</v>
      </c>
      <c r="L233" s="40">
        <f t="shared" ref="L233:L264" si="55">AVERAGE(H233:K233)</f>
        <v>23</v>
      </c>
      <c r="M233" s="40"/>
      <c r="N233" s="40" t="s">
        <v>382</v>
      </c>
      <c r="O233" s="40"/>
      <c r="P233" s="93">
        <v>20.5</v>
      </c>
      <c r="Q233" s="40">
        <f t="shared" si="48"/>
        <v>20.5</v>
      </c>
      <c r="R233" s="16">
        <f t="shared" si="53"/>
        <v>22.083333333333332</v>
      </c>
      <c r="T233" s="6">
        <f t="shared" si="47"/>
        <v>1.1801188976469301E-4</v>
      </c>
      <c r="V233" s="23">
        <f>+claims!D233</f>
        <v>2</v>
      </c>
      <c r="W233" s="23">
        <f>+claims!E233</f>
        <v>1</v>
      </c>
      <c r="X233" s="23">
        <f>+claims!F233</f>
        <v>1</v>
      </c>
      <c r="Z233" s="6">
        <f t="shared" ref="Z233:Z267" si="56">IF(G233&gt;100,IF(V233&lt;1,0,+V233/G233),IF(V233&lt;1,0,+V233/100))</f>
        <v>0.02</v>
      </c>
      <c r="AA233" s="6">
        <f t="shared" ref="AA233:AA264" si="57">IF(L233&gt;100,IF(W233&lt;1,0,+W233/L233),IF(W233&lt;1,0,+W233/100))</f>
        <v>0.01</v>
      </c>
      <c r="AB233" s="6">
        <f t="shared" si="44"/>
        <v>0.01</v>
      </c>
      <c r="AD233" s="6">
        <f t="shared" si="46"/>
        <v>1.1666666666666667E-2</v>
      </c>
    </row>
    <row r="234" spans="1:30" outlineLevel="1">
      <c r="A234" t="s">
        <v>383</v>
      </c>
      <c r="B234" t="s">
        <v>384</v>
      </c>
      <c r="C234" s="40"/>
      <c r="D234" s="40" t="s">
        <v>384</v>
      </c>
      <c r="E234" s="40"/>
      <c r="F234" s="81">
        <v>21</v>
      </c>
      <c r="G234" s="40">
        <f t="shared" si="54"/>
        <v>21</v>
      </c>
      <c r="H234" s="40"/>
      <c r="I234" s="40" t="s">
        <v>384</v>
      </c>
      <c r="J234" s="40"/>
      <c r="K234" s="81">
        <v>22.5</v>
      </c>
      <c r="L234" s="40">
        <f t="shared" si="55"/>
        <v>22.5</v>
      </c>
      <c r="M234" s="40"/>
      <c r="N234" s="40" t="s">
        <v>384</v>
      </c>
      <c r="O234" s="40"/>
      <c r="P234" s="93">
        <v>22.5</v>
      </c>
      <c r="Q234" s="40">
        <f t="shared" si="48"/>
        <v>22.5</v>
      </c>
      <c r="R234" s="16">
        <f t="shared" si="53"/>
        <v>22.25</v>
      </c>
      <c r="T234" s="6">
        <f t="shared" si="47"/>
        <v>1.1890254553650203E-4</v>
      </c>
      <c r="V234" s="23">
        <f>+claims!D234</f>
        <v>0</v>
      </c>
      <c r="W234" s="23">
        <f>+claims!E234</f>
        <v>0</v>
      </c>
      <c r="X234" s="23">
        <f>+claims!F234</f>
        <v>1</v>
      </c>
      <c r="Z234" s="6">
        <f t="shared" si="56"/>
        <v>0</v>
      </c>
      <c r="AA234" s="6">
        <f t="shared" si="57"/>
        <v>0</v>
      </c>
      <c r="AB234" s="6">
        <f t="shared" si="44"/>
        <v>0.01</v>
      </c>
      <c r="AD234" s="6">
        <f t="shared" si="46"/>
        <v>5.0000000000000001E-3</v>
      </c>
    </row>
    <row r="235" spans="1:30" outlineLevel="1">
      <c r="A235" t="s">
        <v>385</v>
      </c>
      <c r="B235" t="s">
        <v>386</v>
      </c>
      <c r="C235" s="40"/>
      <c r="D235" s="40" t="s">
        <v>386</v>
      </c>
      <c r="E235" s="40"/>
      <c r="F235" s="81">
        <v>75.5</v>
      </c>
      <c r="G235" s="40">
        <f t="shared" si="54"/>
        <v>75.5</v>
      </c>
      <c r="H235" s="40"/>
      <c r="I235" s="40" t="s">
        <v>386</v>
      </c>
      <c r="J235" s="40"/>
      <c r="K235" s="81">
        <v>73</v>
      </c>
      <c r="L235" s="40">
        <f t="shared" si="55"/>
        <v>73</v>
      </c>
      <c r="M235" s="40"/>
      <c r="N235" s="40" t="s">
        <v>386</v>
      </c>
      <c r="O235" s="40"/>
      <c r="P235" s="93">
        <v>68</v>
      </c>
      <c r="Q235" s="40">
        <f t="shared" si="48"/>
        <v>68</v>
      </c>
      <c r="R235" s="16">
        <f t="shared" si="53"/>
        <v>70.916666666666671</v>
      </c>
      <c r="T235" s="6">
        <f t="shared" si="47"/>
        <v>3.7897403090473121E-4</v>
      </c>
      <c r="V235" s="23">
        <f>+claims!D235</f>
        <v>0</v>
      </c>
      <c r="W235" s="23">
        <f>+claims!E235</f>
        <v>1</v>
      </c>
      <c r="X235" s="23">
        <f>+claims!F235</f>
        <v>0</v>
      </c>
      <c r="Z235" s="6">
        <f t="shared" si="56"/>
        <v>0</v>
      </c>
      <c r="AA235" s="6">
        <f t="shared" si="57"/>
        <v>0.01</v>
      </c>
      <c r="AB235" s="6">
        <f t="shared" si="44"/>
        <v>0</v>
      </c>
      <c r="AD235" s="6">
        <f t="shared" si="46"/>
        <v>3.3333333333333335E-3</v>
      </c>
    </row>
    <row r="236" spans="1:30" s="50" customFormat="1" outlineLevel="1">
      <c r="A236" s="52" t="s">
        <v>571</v>
      </c>
      <c r="B236" s="52" t="s">
        <v>572</v>
      </c>
      <c r="C236" s="40"/>
      <c r="D236" s="40" t="s">
        <v>572</v>
      </c>
      <c r="E236" s="40"/>
      <c r="F236" s="81">
        <v>3</v>
      </c>
      <c r="G236" s="40">
        <f t="shared" si="54"/>
        <v>3</v>
      </c>
      <c r="H236" s="40"/>
      <c r="I236" s="40" t="s">
        <v>572</v>
      </c>
      <c r="J236" s="40"/>
      <c r="K236" s="81">
        <v>4</v>
      </c>
      <c r="L236" s="40">
        <f t="shared" si="55"/>
        <v>4</v>
      </c>
      <c r="M236" s="40"/>
      <c r="N236" s="40" t="s">
        <v>572</v>
      </c>
      <c r="O236" s="40"/>
      <c r="P236" s="93">
        <v>4</v>
      </c>
      <c r="Q236" s="40">
        <f t="shared" si="48"/>
        <v>4</v>
      </c>
      <c r="R236" s="16">
        <f t="shared" si="53"/>
        <v>3.8333333333333335</v>
      </c>
      <c r="T236" s="6">
        <f t="shared" si="47"/>
        <v>2.0485082751607092E-5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6"/>
        <v>0</v>
      </c>
      <c r="AA236" s="6">
        <f t="shared" si="57"/>
        <v>0</v>
      </c>
      <c r="AB236" s="6">
        <f t="shared" si="44"/>
        <v>0</v>
      </c>
      <c r="AD236" s="6">
        <f t="shared" si="46"/>
        <v>0</v>
      </c>
    </row>
    <row r="237" spans="1:30" outlineLevel="1">
      <c r="A237" t="s">
        <v>387</v>
      </c>
      <c r="B237" t="s">
        <v>388</v>
      </c>
      <c r="C237" s="40"/>
      <c r="D237" s="40" t="s">
        <v>388</v>
      </c>
      <c r="E237" s="40"/>
      <c r="F237" s="81">
        <v>9</v>
      </c>
      <c r="G237" s="40">
        <f t="shared" si="54"/>
        <v>9</v>
      </c>
      <c r="H237" s="40"/>
      <c r="I237" s="40" t="s">
        <v>388</v>
      </c>
      <c r="J237" s="40"/>
      <c r="K237" s="81">
        <v>10</v>
      </c>
      <c r="L237" s="40">
        <f t="shared" si="55"/>
        <v>10</v>
      </c>
      <c r="M237" s="40"/>
      <c r="N237" s="40" t="s">
        <v>388</v>
      </c>
      <c r="O237" s="40"/>
      <c r="P237" s="93">
        <v>10</v>
      </c>
      <c r="Q237" s="40">
        <f t="shared" si="48"/>
        <v>10</v>
      </c>
      <c r="R237" s="16">
        <f t="shared" si="53"/>
        <v>9.8333333333333339</v>
      </c>
      <c r="T237" s="6">
        <f t="shared" si="47"/>
        <v>5.2548690536731236E-5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6"/>
        <v>0</v>
      </c>
      <c r="AA237" s="6">
        <f t="shared" si="57"/>
        <v>0</v>
      </c>
      <c r="AB237" s="6">
        <f t="shared" si="44"/>
        <v>0</v>
      </c>
      <c r="AD237" s="6">
        <f t="shared" si="46"/>
        <v>0</v>
      </c>
    </row>
    <row r="238" spans="1:30" outlineLevel="1">
      <c r="A238" t="s">
        <v>389</v>
      </c>
      <c r="B238" t="s">
        <v>390</v>
      </c>
      <c r="C238" s="40"/>
      <c r="D238" s="40" t="s">
        <v>390</v>
      </c>
      <c r="E238" s="40"/>
      <c r="F238" s="81">
        <v>13</v>
      </c>
      <c r="G238" s="40">
        <f t="shared" si="54"/>
        <v>13</v>
      </c>
      <c r="H238" s="40"/>
      <c r="I238" s="40" t="s">
        <v>390</v>
      </c>
      <c r="J238" s="40"/>
      <c r="K238" s="81">
        <v>13</v>
      </c>
      <c r="L238" s="40">
        <f t="shared" si="55"/>
        <v>13</v>
      </c>
      <c r="M238" s="40"/>
      <c r="N238" s="40" t="s">
        <v>390</v>
      </c>
      <c r="O238" s="40"/>
      <c r="P238" s="93">
        <v>13</v>
      </c>
      <c r="Q238" s="40">
        <f t="shared" ref="Q238:Q264" si="58">AVERAGE(M238:P238)</f>
        <v>13</v>
      </c>
      <c r="R238" s="16">
        <f t="shared" si="53"/>
        <v>13</v>
      </c>
      <c r="T238" s="6">
        <f t="shared" si="47"/>
        <v>6.9471150201102315E-5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6"/>
        <v>0</v>
      </c>
      <c r="AA238" s="6">
        <f t="shared" si="57"/>
        <v>0</v>
      </c>
      <c r="AB238" s="6">
        <f t="shared" ref="AB238:AB264" si="59">IF(Q238&gt;100,IF(X238&lt;1,0,+X238/Q238),IF(X238&lt;1,0,+X238/100))</f>
        <v>0</v>
      </c>
      <c r="AD238" s="6">
        <f t="shared" si="46"/>
        <v>0</v>
      </c>
    </row>
    <row r="239" spans="1:30" outlineLevel="1">
      <c r="A239" t="s">
        <v>391</v>
      </c>
      <c r="B239" t="s">
        <v>392</v>
      </c>
      <c r="C239" s="40"/>
      <c r="D239" s="40" t="s">
        <v>392</v>
      </c>
      <c r="E239" s="40"/>
      <c r="F239" s="81">
        <v>8</v>
      </c>
      <c r="G239" s="40">
        <f t="shared" si="54"/>
        <v>8</v>
      </c>
      <c r="H239" s="40"/>
      <c r="I239" s="40" t="s">
        <v>392</v>
      </c>
      <c r="J239" s="40"/>
      <c r="K239" s="81">
        <v>9.5</v>
      </c>
      <c r="L239" s="40">
        <f t="shared" si="55"/>
        <v>9.5</v>
      </c>
      <c r="M239" s="40"/>
      <c r="N239" s="40" t="s">
        <v>392</v>
      </c>
      <c r="O239" s="40"/>
      <c r="P239" s="93">
        <v>8</v>
      </c>
      <c r="Q239" s="40">
        <f t="shared" si="58"/>
        <v>8</v>
      </c>
      <c r="R239" s="16">
        <f t="shared" si="53"/>
        <v>8.5</v>
      </c>
      <c r="T239" s="6">
        <f t="shared" si="47"/>
        <v>4.5423444362259203E-5</v>
      </c>
      <c r="V239" s="23">
        <f>+claims!D239</f>
        <v>1</v>
      </c>
      <c r="W239" s="23">
        <f>+claims!E239</f>
        <v>0</v>
      </c>
      <c r="X239" s="23">
        <f>+claims!F239</f>
        <v>0</v>
      </c>
      <c r="Z239" s="6">
        <f t="shared" si="56"/>
        <v>0.01</v>
      </c>
      <c r="AA239" s="6">
        <f t="shared" si="57"/>
        <v>0</v>
      </c>
      <c r="AB239" s="6">
        <f t="shared" si="59"/>
        <v>0</v>
      </c>
      <c r="AD239" s="6">
        <f t="shared" si="46"/>
        <v>1.6666666666666668E-3</v>
      </c>
    </row>
    <row r="240" spans="1:30" outlineLevel="1">
      <c r="A240" t="s">
        <v>393</v>
      </c>
      <c r="B240" t="s">
        <v>394</v>
      </c>
      <c r="C240" s="40"/>
      <c r="D240" s="40" t="s">
        <v>394</v>
      </c>
      <c r="E240" s="40"/>
      <c r="F240" s="81">
        <v>61.5</v>
      </c>
      <c r="G240" s="40">
        <f t="shared" si="54"/>
        <v>61.5</v>
      </c>
      <c r="H240" s="40"/>
      <c r="I240" s="40" t="s">
        <v>394</v>
      </c>
      <c r="J240" s="40"/>
      <c r="K240" s="81">
        <v>63</v>
      </c>
      <c r="L240" s="40">
        <f t="shared" si="55"/>
        <v>63</v>
      </c>
      <c r="M240" s="40"/>
      <c r="N240" s="40" t="s">
        <v>394</v>
      </c>
      <c r="O240" s="40"/>
      <c r="P240" s="93">
        <v>63</v>
      </c>
      <c r="Q240" s="40">
        <f t="shared" si="58"/>
        <v>63</v>
      </c>
      <c r="R240" s="16">
        <f t="shared" si="53"/>
        <v>62.75</v>
      </c>
      <c r="T240" s="6">
        <f t="shared" si="47"/>
        <v>3.3533189808609E-4</v>
      </c>
      <c r="V240" s="23">
        <f>+claims!D240</f>
        <v>4</v>
      </c>
      <c r="W240" s="23">
        <f>+claims!E240</f>
        <v>6</v>
      </c>
      <c r="X240" s="23">
        <f>+claims!F240</f>
        <v>7</v>
      </c>
      <c r="Z240" s="6">
        <f t="shared" si="56"/>
        <v>0.04</v>
      </c>
      <c r="AA240" s="6">
        <f t="shared" si="57"/>
        <v>0.06</v>
      </c>
      <c r="AB240" s="6">
        <f t="shared" si="59"/>
        <v>7.0000000000000007E-2</v>
      </c>
      <c r="AD240" s="6">
        <f t="shared" si="46"/>
        <v>6.1666666666666668E-2</v>
      </c>
    </row>
    <row r="241" spans="1:30" outlineLevel="1">
      <c r="A241" t="s">
        <v>395</v>
      </c>
      <c r="B241" t="s">
        <v>396</v>
      </c>
      <c r="C241" s="40"/>
      <c r="D241" s="40" t="s">
        <v>396</v>
      </c>
      <c r="E241" s="40"/>
      <c r="F241" s="81">
        <v>11.5</v>
      </c>
      <c r="G241" s="40">
        <f t="shared" si="54"/>
        <v>11.5</v>
      </c>
      <c r="H241" s="40"/>
      <c r="I241" s="40" t="s">
        <v>396</v>
      </c>
      <c r="J241" s="40"/>
      <c r="K241" s="81">
        <v>11</v>
      </c>
      <c r="L241" s="40">
        <f t="shared" si="55"/>
        <v>11</v>
      </c>
      <c r="M241" s="40"/>
      <c r="N241" s="40" t="s">
        <v>396</v>
      </c>
      <c r="O241" s="40"/>
      <c r="P241" s="93">
        <v>12</v>
      </c>
      <c r="Q241" s="40">
        <f t="shared" si="58"/>
        <v>12</v>
      </c>
      <c r="R241" s="16">
        <f t="shared" si="53"/>
        <v>11.583333333333334</v>
      </c>
      <c r="T241" s="6">
        <f t="shared" si="47"/>
        <v>6.1900576140725785E-5</v>
      </c>
      <c r="V241" s="23">
        <f>+claims!D241</f>
        <v>0</v>
      </c>
      <c r="W241" s="23">
        <f>+claims!E241</f>
        <v>0</v>
      </c>
      <c r="X241" s="23">
        <f>+claims!F241</f>
        <v>0</v>
      </c>
      <c r="Z241" s="6">
        <f t="shared" si="56"/>
        <v>0</v>
      </c>
      <c r="AA241" s="6">
        <f t="shared" si="57"/>
        <v>0</v>
      </c>
      <c r="AB241" s="6">
        <f t="shared" si="59"/>
        <v>0</v>
      </c>
      <c r="AD241" s="6">
        <f t="shared" si="46"/>
        <v>0</v>
      </c>
    </row>
    <row r="242" spans="1:30" outlineLevel="1">
      <c r="A242" t="s">
        <v>397</v>
      </c>
      <c r="B242" t="s">
        <v>398</v>
      </c>
      <c r="C242" s="40"/>
      <c r="D242" s="40" t="s">
        <v>398</v>
      </c>
      <c r="E242" s="40"/>
      <c r="F242" s="81">
        <v>81</v>
      </c>
      <c r="G242" s="40">
        <f t="shared" si="54"/>
        <v>81</v>
      </c>
      <c r="H242" s="40"/>
      <c r="I242" s="40" t="s">
        <v>398</v>
      </c>
      <c r="J242" s="40"/>
      <c r="K242" s="81">
        <v>76</v>
      </c>
      <c r="L242" s="40">
        <f t="shared" si="55"/>
        <v>76</v>
      </c>
      <c r="M242" s="40"/>
      <c r="N242" s="40" t="s">
        <v>398</v>
      </c>
      <c r="O242" s="40"/>
      <c r="P242" s="93">
        <v>61</v>
      </c>
      <c r="Q242" s="40">
        <f t="shared" si="58"/>
        <v>61</v>
      </c>
      <c r="R242" s="16">
        <f t="shared" si="53"/>
        <v>69.333333333333329</v>
      </c>
      <c r="T242" s="6">
        <f t="shared" si="47"/>
        <v>3.7051280107254562E-4</v>
      </c>
      <c r="V242" s="23">
        <f>+claims!D242</f>
        <v>2</v>
      </c>
      <c r="W242" s="23">
        <f>+claims!E242</f>
        <v>3</v>
      </c>
      <c r="X242" s="23">
        <f>+claims!F242</f>
        <v>1</v>
      </c>
      <c r="Z242" s="6">
        <f t="shared" si="56"/>
        <v>0.02</v>
      </c>
      <c r="AA242" s="6">
        <f t="shared" si="57"/>
        <v>0.03</v>
      </c>
      <c r="AB242" s="6">
        <f t="shared" si="59"/>
        <v>0.01</v>
      </c>
      <c r="AD242" s="6">
        <f t="shared" si="46"/>
        <v>1.8333333333333333E-2</v>
      </c>
    </row>
    <row r="243" spans="1:30" outlineLevel="1">
      <c r="A243" t="s">
        <v>399</v>
      </c>
      <c r="B243" t="s">
        <v>400</v>
      </c>
      <c r="C243" s="40"/>
      <c r="D243" s="40" t="s">
        <v>400</v>
      </c>
      <c r="E243" s="40"/>
      <c r="F243" s="81">
        <v>24</v>
      </c>
      <c r="G243" s="40">
        <f t="shared" si="54"/>
        <v>24</v>
      </c>
      <c r="H243" s="40"/>
      <c r="I243" s="40" t="s">
        <v>400</v>
      </c>
      <c r="J243" s="40"/>
      <c r="K243" s="81">
        <v>22.5</v>
      </c>
      <c r="L243" s="40">
        <f t="shared" si="55"/>
        <v>22.5</v>
      </c>
      <c r="M243" s="40"/>
      <c r="N243" s="40" t="s">
        <v>400</v>
      </c>
      <c r="O243" s="40"/>
      <c r="P243" s="93">
        <v>22.5</v>
      </c>
      <c r="Q243" s="40">
        <f t="shared" si="58"/>
        <v>22.5</v>
      </c>
      <c r="R243" s="16">
        <f t="shared" si="53"/>
        <v>22.75</v>
      </c>
      <c r="T243" s="6">
        <f t="shared" si="47"/>
        <v>1.2157451285192904E-4</v>
      </c>
      <c r="V243" s="23">
        <f>+claims!D243</f>
        <v>0</v>
      </c>
      <c r="W243" s="23">
        <f>+claims!E243</f>
        <v>0</v>
      </c>
      <c r="X243" s="23">
        <f>+claims!F243</f>
        <v>0</v>
      </c>
      <c r="Z243" s="6">
        <f t="shared" si="56"/>
        <v>0</v>
      </c>
      <c r="AA243" s="6">
        <f t="shared" si="57"/>
        <v>0</v>
      </c>
      <c r="AB243" s="6">
        <f t="shared" si="59"/>
        <v>0</v>
      </c>
      <c r="AD243" s="6">
        <f t="shared" si="46"/>
        <v>0</v>
      </c>
    </row>
    <row r="244" spans="1:30" outlineLevel="1">
      <c r="A244" t="s">
        <v>401</v>
      </c>
      <c r="B244" t="s">
        <v>402</v>
      </c>
      <c r="C244" s="40"/>
      <c r="D244" s="40" t="s">
        <v>402</v>
      </c>
      <c r="E244" s="40"/>
      <c r="F244" s="81">
        <v>345</v>
      </c>
      <c r="G244" s="40">
        <f t="shared" si="54"/>
        <v>345</v>
      </c>
      <c r="H244" s="40"/>
      <c r="I244" s="40" t="s">
        <v>402</v>
      </c>
      <c r="J244" s="40"/>
      <c r="K244" s="81">
        <v>349</v>
      </c>
      <c r="L244" s="40">
        <f t="shared" si="55"/>
        <v>349</v>
      </c>
      <c r="M244" s="40"/>
      <c r="N244" s="40" t="s">
        <v>402</v>
      </c>
      <c r="O244" s="40"/>
      <c r="P244" s="93">
        <v>352</v>
      </c>
      <c r="Q244" s="40">
        <f t="shared" si="58"/>
        <v>352</v>
      </c>
      <c r="R244" s="16">
        <f t="shared" si="53"/>
        <v>349.83333333333331</v>
      </c>
      <c r="T244" s="6">
        <f t="shared" si="47"/>
        <v>1.8694864650270991E-3</v>
      </c>
      <c r="V244" s="23">
        <f>+claims!D244</f>
        <v>7</v>
      </c>
      <c r="W244" s="23">
        <f>+claims!E244</f>
        <v>12</v>
      </c>
      <c r="X244" s="23">
        <f>+claims!F244</f>
        <v>4</v>
      </c>
      <c r="Z244" s="6">
        <f t="shared" si="56"/>
        <v>2.0289855072463767E-2</v>
      </c>
      <c r="AA244" s="6">
        <f t="shared" si="57"/>
        <v>3.4383954154727794E-2</v>
      </c>
      <c r="AB244" s="6">
        <f t="shared" si="59"/>
        <v>1.1363636363636364E-2</v>
      </c>
      <c r="AD244" s="6">
        <f t="shared" si="46"/>
        <v>2.0524778745471407E-2</v>
      </c>
    </row>
    <row r="245" spans="1:30" outlineLevel="1">
      <c r="A245" t="s">
        <v>403</v>
      </c>
      <c r="B245" t="s">
        <v>404</v>
      </c>
      <c r="C245" s="40"/>
      <c r="D245" s="40" t="s">
        <v>404</v>
      </c>
      <c r="E245" s="40"/>
      <c r="F245" s="81">
        <v>90</v>
      </c>
      <c r="G245" s="40">
        <f t="shared" si="54"/>
        <v>90</v>
      </c>
      <c r="H245" s="40"/>
      <c r="I245" s="40" t="s">
        <v>404</v>
      </c>
      <c r="J245" s="40"/>
      <c r="K245" s="81">
        <v>90</v>
      </c>
      <c r="L245" s="40">
        <f t="shared" si="55"/>
        <v>90</v>
      </c>
      <c r="M245" s="40"/>
      <c r="N245" s="40" t="s">
        <v>404</v>
      </c>
      <c r="O245" s="40"/>
      <c r="P245" s="93">
        <v>96</v>
      </c>
      <c r="Q245" s="40">
        <f t="shared" si="58"/>
        <v>96</v>
      </c>
      <c r="R245" s="16">
        <f t="shared" si="53"/>
        <v>93</v>
      </c>
      <c r="T245" s="6">
        <f t="shared" si="47"/>
        <v>4.9698592066942419E-4</v>
      </c>
      <c r="V245" s="23">
        <f>+claims!D245</f>
        <v>2</v>
      </c>
      <c r="W245" s="23">
        <f>+claims!E245</f>
        <v>3</v>
      </c>
      <c r="X245" s="23">
        <f>+claims!F245</f>
        <v>1</v>
      </c>
      <c r="Z245" s="6">
        <f t="shared" si="56"/>
        <v>0.02</v>
      </c>
      <c r="AA245" s="6">
        <f t="shared" si="57"/>
        <v>0.03</v>
      </c>
      <c r="AB245" s="6">
        <f t="shared" si="59"/>
        <v>0.01</v>
      </c>
      <c r="AD245" s="6">
        <f t="shared" si="46"/>
        <v>1.8333333333333333E-2</v>
      </c>
    </row>
    <row r="246" spans="1:30" outlineLevel="1">
      <c r="A246" t="s">
        <v>405</v>
      </c>
      <c r="B246" t="s">
        <v>406</v>
      </c>
      <c r="C246" s="40"/>
      <c r="D246" s="40" t="s">
        <v>406</v>
      </c>
      <c r="E246" s="40"/>
      <c r="F246" s="81">
        <v>30</v>
      </c>
      <c r="G246" s="40">
        <f t="shared" si="54"/>
        <v>30</v>
      </c>
      <c r="H246" s="40"/>
      <c r="I246" s="40" t="s">
        <v>406</v>
      </c>
      <c r="J246" s="40"/>
      <c r="K246" s="81">
        <v>30</v>
      </c>
      <c r="L246" s="40">
        <f t="shared" si="55"/>
        <v>30</v>
      </c>
      <c r="M246" s="40"/>
      <c r="N246" s="40" t="s">
        <v>406</v>
      </c>
      <c r="O246" s="40"/>
      <c r="P246" s="93">
        <v>30</v>
      </c>
      <c r="Q246" s="40">
        <f t="shared" si="58"/>
        <v>30</v>
      </c>
      <c r="R246" s="16">
        <f t="shared" si="53"/>
        <v>30</v>
      </c>
      <c r="T246" s="6">
        <f t="shared" si="47"/>
        <v>1.6031803892562071E-4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6"/>
        <v>0</v>
      </c>
      <c r="AA246" s="6">
        <f t="shared" si="57"/>
        <v>0</v>
      </c>
      <c r="AB246" s="6">
        <f t="shared" si="59"/>
        <v>0</v>
      </c>
      <c r="AD246" s="6">
        <f t="shared" si="46"/>
        <v>0</v>
      </c>
    </row>
    <row r="247" spans="1:30" outlineLevel="1">
      <c r="A247" t="s">
        <v>407</v>
      </c>
      <c r="B247" t="s">
        <v>408</v>
      </c>
      <c r="C247" s="40"/>
      <c r="D247" s="40" t="s">
        <v>408</v>
      </c>
      <c r="E247" s="40"/>
      <c r="F247" s="81">
        <v>192.5</v>
      </c>
      <c r="G247" s="40">
        <f t="shared" si="54"/>
        <v>192.5</v>
      </c>
      <c r="H247" s="40"/>
      <c r="I247" s="40" t="s">
        <v>408</v>
      </c>
      <c r="J247" s="40"/>
      <c r="K247" s="81">
        <v>194</v>
      </c>
      <c r="L247" s="40">
        <f t="shared" si="55"/>
        <v>194</v>
      </c>
      <c r="M247" s="40"/>
      <c r="N247" s="40" t="s">
        <v>408</v>
      </c>
      <c r="O247" s="40"/>
      <c r="P247" s="93">
        <v>184</v>
      </c>
      <c r="Q247" s="40">
        <f t="shared" si="58"/>
        <v>184</v>
      </c>
      <c r="R247" s="16">
        <f t="shared" si="53"/>
        <v>188.75</v>
      </c>
      <c r="T247" s="6">
        <f t="shared" si="47"/>
        <v>1.0086676615736971E-3</v>
      </c>
      <c r="V247" s="23">
        <f>+claims!D247</f>
        <v>2</v>
      </c>
      <c r="W247" s="23">
        <f>+claims!E247</f>
        <v>2</v>
      </c>
      <c r="X247" s="23">
        <f>+claims!F247</f>
        <v>5</v>
      </c>
      <c r="Z247" s="6">
        <f t="shared" si="56"/>
        <v>1.038961038961039E-2</v>
      </c>
      <c r="AA247" s="6">
        <f t="shared" si="57"/>
        <v>1.0309278350515464E-2</v>
      </c>
      <c r="AB247" s="6">
        <f t="shared" si="59"/>
        <v>2.717391304347826E-2</v>
      </c>
      <c r="AD247" s="6">
        <f t="shared" si="46"/>
        <v>1.8754984370179351E-2</v>
      </c>
    </row>
    <row r="248" spans="1:30" outlineLevel="1">
      <c r="A248" t="s">
        <v>409</v>
      </c>
      <c r="B248" t="s">
        <v>410</v>
      </c>
      <c r="C248" s="40"/>
      <c r="D248" s="40" t="s">
        <v>410</v>
      </c>
      <c r="E248" s="40"/>
      <c r="F248" s="81">
        <v>265</v>
      </c>
      <c r="G248" s="40">
        <f t="shared" si="54"/>
        <v>265</v>
      </c>
      <c r="H248" s="40"/>
      <c r="I248" s="40" t="s">
        <v>410</v>
      </c>
      <c r="J248" s="40"/>
      <c r="K248" s="81">
        <v>258.5</v>
      </c>
      <c r="L248" s="40">
        <f t="shared" si="55"/>
        <v>258.5</v>
      </c>
      <c r="M248" s="40"/>
      <c r="N248" s="40" t="s">
        <v>410</v>
      </c>
      <c r="O248" s="40"/>
      <c r="P248" s="93">
        <v>250.5</v>
      </c>
      <c r="Q248" s="40">
        <f t="shared" si="58"/>
        <v>250.5</v>
      </c>
      <c r="R248" s="16">
        <f t="shared" si="53"/>
        <v>255.58333333333334</v>
      </c>
      <c r="T248" s="6">
        <f t="shared" si="47"/>
        <v>1.3658206260691076E-3</v>
      </c>
      <c r="V248" s="23">
        <f>+claims!D248</f>
        <v>1</v>
      </c>
      <c r="W248" s="23">
        <f>+claims!E248</f>
        <v>0</v>
      </c>
      <c r="X248" s="23">
        <f>+claims!F248</f>
        <v>0</v>
      </c>
      <c r="Z248" s="6">
        <f t="shared" si="56"/>
        <v>3.7735849056603774E-3</v>
      </c>
      <c r="AA248" s="6">
        <f t="shared" si="57"/>
        <v>0</v>
      </c>
      <c r="AB248" s="6">
        <f t="shared" si="59"/>
        <v>0</v>
      </c>
      <c r="AD248" s="6">
        <f t="shared" si="46"/>
        <v>6.2893081761006286E-4</v>
      </c>
    </row>
    <row r="249" spans="1:30" outlineLevel="1">
      <c r="A249" t="s">
        <v>411</v>
      </c>
      <c r="B249" t="s">
        <v>412</v>
      </c>
      <c r="C249" s="40"/>
      <c r="D249" s="40" t="s">
        <v>412</v>
      </c>
      <c r="E249" s="40"/>
      <c r="F249" s="81">
        <v>6.5</v>
      </c>
      <c r="G249" s="40">
        <f t="shared" si="54"/>
        <v>6.5</v>
      </c>
      <c r="H249" s="40"/>
      <c r="I249" s="40" t="s">
        <v>412</v>
      </c>
      <c r="J249" s="40"/>
      <c r="K249" s="81">
        <v>6.5</v>
      </c>
      <c r="L249" s="40">
        <f t="shared" si="55"/>
        <v>6.5</v>
      </c>
      <c r="M249" s="40"/>
      <c r="N249" s="40" t="s">
        <v>412</v>
      </c>
      <c r="O249" s="40"/>
      <c r="P249" s="93">
        <v>5.5</v>
      </c>
      <c r="Q249" s="40">
        <f t="shared" si="58"/>
        <v>5.5</v>
      </c>
      <c r="R249" s="16">
        <f t="shared" si="53"/>
        <v>6</v>
      </c>
      <c r="T249" s="6">
        <f t="shared" si="47"/>
        <v>3.2063607785124144E-5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6"/>
        <v>0</v>
      </c>
      <c r="AA249" s="6">
        <f t="shared" si="57"/>
        <v>0</v>
      </c>
      <c r="AB249" s="6">
        <f t="shared" si="59"/>
        <v>0</v>
      </c>
      <c r="AD249" s="6">
        <f t="shared" si="46"/>
        <v>0</v>
      </c>
    </row>
    <row r="250" spans="1:30" outlineLevel="1">
      <c r="A250" t="s">
        <v>413</v>
      </c>
      <c r="B250" t="s">
        <v>414</v>
      </c>
      <c r="C250" s="40"/>
      <c r="D250" s="40" t="s">
        <v>414</v>
      </c>
      <c r="E250" s="40"/>
      <c r="F250" s="81">
        <v>12.5</v>
      </c>
      <c r="G250" s="40">
        <f t="shared" si="54"/>
        <v>12.5</v>
      </c>
      <c r="H250" s="40"/>
      <c r="I250" s="40" t="s">
        <v>414</v>
      </c>
      <c r="J250" s="40"/>
      <c r="K250" s="81">
        <v>11.5</v>
      </c>
      <c r="L250" s="40">
        <f t="shared" si="55"/>
        <v>11.5</v>
      </c>
      <c r="M250" s="40"/>
      <c r="N250" s="40" t="s">
        <v>414</v>
      </c>
      <c r="O250" s="40"/>
      <c r="P250" s="93">
        <v>11</v>
      </c>
      <c r="Q250" s="40">
        <f t="shared" si="58"/>
        <v>11</v>
      </c>
      <c r="R250" s="16">
        <f t="shared" si="53"/>
        <v>11.416666666666666</v>
      </c>
      <c r="T250" s="6">
        <f t="shared" si="47"/>
        <v>6.1009920368916772E-5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6"/>
        <v>0</v>
      </c>
      <c r="AA250" s="6">
        <f t="shared" si="57"/>
        <v>0</v>
      </c>
      <c r="AB250" s="6">
        <f t="shared" si="59"/>
        <v>0</v>
      </c>
      <c r="AD250" s="6">
        <f t="shared" si="46"/>
        <v>0</v>
      </c>
    </row>
    <row r="251" spans="1:30" outlineLevel="1">
      <c r="A251" t="s">
        <v>415</v>
      </c>
      <c r="B251" t="s">
        <v>416</v>
      </c>
      <c r="C251" s="40"/>
      <c r="D251" s="40" t="s">
        <v>416</v>
      </c>
      <c r="E251" s="40"/>
      <c r="F251" s="81">
        <v>56</v>
      </c>
      <c r="G251" s="40">
        <f t="shared" si="54"/>
        <v>56</v>
      </c>
      <c r="H251" s="40"/>
      <c r="I251" s="40" t="s">
        <v>416</v>
      </c>
      <c r="J251" s="40"/>
      <c r="K251" s="81">
        <v>55</v>
      </c>
      <c r="L251" s="40">
        <f t="shared" si="55"/>
        <v>55</v>
      </c>
      <c r="M251" s="40"/>
      <c r="N251" s="40" t="s">
        <v>416</v>
      </c>
      <c r="O251" s="40"/>
      <c r="P251" s="93">
        <v>57</v>
      </c>
      <c r="Q251" s="40">
        <f t="shared" si="58"/>
        <v>57</v>
      </c>
      <c r="R251" s="16">
        <f t="shared" si="53"/>
        <v>56.166666666666664</v>
      </c>
      <c r="T251" s="6">
        <f t="shared" si="47"/>
        <v>3.0015099509963432E-4</v>
      </c>
      <c r="V251" s="23">
        <f>+claims!D251</f>
        <v>0</v>
      </c>
      <c r="W251" s="23">
        <f>+claims!E251</f>
        <v>3</v>
      </c>
      <c r="X251" s="23">
        <f>+claims!F251</f>
        <v>1</v>
      </c>
      <c r="Z251" s="6">
        <f t="shared" si="56"/>
        <v>0</v>
      </c>
      <c r="AA251" s="6">
        <f t="shared" si="57"/>
        <v>0.03</v>
      </c>
      <c r="AB251" s="6">
        <f t="shared" si="59"/>
        <v>0.01</v>
      </c>
      <c r="AD251" s="6">
        <f t="shared" si="46"/>
        <v>1.4999999999999999E-2</v>
      </c>
    </row>
    <row r="252" spans="1:30" outlineLevel="1">
      <c r="A252" t="s">
        <v>417</v>
      </c>
      <c r="B252" t="s">
        <v>418</v>
      </c>
      <c r="C252" s="40"/>
      <c r="D252" s="40" t="s">
        <v>418</v>
      </c>
      <c r="E252" s="40"/>
      <c r="F252" s="81">
        <v>5</v>
      </c>
      <c r="G252" s="40">
        <f t="shared" si="54"/>
        <v>5</v>
      </c>
      <c r="H252" s="40"/>
      <c r="I252" s="40" t="s">
        <v>418</v>
      </c>
      <c r="J252" s="40"/>
      <c r="K252" s="81">
        <v>10</v>
      </c>
      <c r="L252" s="40">
        <f t="shared" si="55"/>
        <v>10</v>
      </c>
      <c r="M252" s="40"/>
      <c r="N252" s="40" t="s">
        <v>418</v>
      </c>
      <c r="O252" s="40"/>
      <c r="P252" s="93">
        <v>7.5</v>
      </c>
      <c r="Q252" s="40">
        <f t="shared" si="58"/>
        <v>7.5</v>
      </c>
      <c r="R252" s="16">
        <f t="shared" si="53"/>
        <v>7.916666666666667</v>
      </c>
      <c r="T252" s="6">
        <f t="shared" si="47"/>
        <v>4.2306149160927694E-5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6"/>
        <v>0</v>
      </c>
      <c r="AA252" s="6">
        <f t="shared" si="57"/>
        <v>0</v>
      </c>
      <c r="AB252" s="6">
        <f t="shared" si="59"/>
        <v>0</v>
      </c>
      <c r="AD252" s="6">
        <f t="shared" si="46"/>
        <v>0</v>
      </c>
    </row>
    <row r="253" spans="1:30" outlineLevel="1">
      <c r="A253" t="s">
        <v>419</v>
      </c>
      <c r="B253" t="s">
        <v>420</v>
      </c>
      <c r="C253" s="40"/>
      <c r="D253" s="40" t="s">
        <v>420</v>
      </c>
      <c r="E253" s="40"/>
      <c r="F253" s="81">
        <v>13</v>
      </c>
      <c r="G253" s="40">
        <f t="shared" si="54"/>
        <v>13</v>
      </c>
      <c r="H253" s="40"/>
      <c r="I253" s="40" t="s">
        <v>420</v>
      </c>
      <c r="J253" s="40"/>
      <c r="K253" s="81">
        <v>12</v>
      </c>
      <c r="L253" s="40">
        <f t="shared" si="55"/>
        <v>12</v>
      </c>
      <c r="M253" s="40"/>
      <c r="N253" s="40" t="s">
        <v>420</v>
      </c>
      <c r="O253" s="40"/>
      <c r="P253" s="93">
        <v>12</v>
      </c>
      <c r="Q253" s="40">
        <f t="shared" si="58"/>
        <v>12</v>
      </c>
      <c r="R253" s="16">
        <f t="shared" si="53"/>
        <v>12.166666666666666</v>
      </c>
      <c r="T253" s="6">
        <f t="shared" si="47"/>
        <v>6.5017871342057282E-5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56"/>
        <v>0</v>
      </c>
      <c r="AA253" s="6">
        <f t="shared" si="57"/>
        <v>0</v>
      </c>
      <c r="AB253" s="6">
        <f t="shared" si="59"/>
        <v>0</v>
      </c>
      <c r="AD253" s="6">
        <f t="shared" si="46"/>
        <v>0</v>
      </c>
    </row>
    <row r="254" spans="1:30" outlineLevel="1">
      <c r="A254" t="s">
        <v>421</v>
      </c>
      <c r="B254" t="s">
        <v>422</v>
      </c>
      <c r="C254" s="40"/>
      <c r="D254" s="40" t="s">
        <v>422</v>
      </c>
      <c r="E254" s="40"/>
      <c r="F254" s="81">
        <v>66</v>
      </c>
      <c r="G254" s="40">
        <f t="shared" si="54"/>
        <v>66</v>
      </c>
      <c r="H254" s="40"/>
      <c r="I254" s="40" t="s">
        <v>422</v>
      </c>
      <c r="J254" s="40"/>
      <c r="K254" s="81">
        <v>63</v>
      </c>
      <c r="L254" s="40">
        <f t="shared" si="55"/>
        <v>63</v>
      </c>
      <c r="M254" s="40"/>
      <c r="N254" s="40" t="s">
        <v>422</v>
      </c>
      <c r="O254" s="40"/>
      <c r="P254" s="93">
        <v>61.5</v>
      </c>
      <c r="Q254" s="40">
        <f t="shared" si="58"/>
        <v>61.5</v>
      </c>
      <c r="R254" s="16">
        <f t="shared" si="53"/>
        <v>62.75</v>
      </c>
      <c r="T254" s="6">
        <f t="shared" si="47"/>
        <v>3.3533189808609E-4</v>
      </c>
      <c r="V254" s="23">
        <f>+claims!D254</f>
        <v>1</v>
      </c>
      <c r="W254" s="23">
        <f>+claims!E254</f>
        <v>1</v>
      </c>
      <c r="X254" s="23">
        <f>+claims!F254</f>
        <v>0</v>
      </c>
      <c r="Z254" s="6">
        <f t="shared" si="56"/>
        <v>0.01</v>
      </c>
      <c r="AA254" s="6">
        <f t="shared" si="57"/>
        <v>0.01</v>
      </c>
      <c r="AB254" s="6">
        <f t="shared" si="59"/>
        <v>0</v>
      </c>
      <c r="AD254" s="6">
        <f t="shared" si="46"/>
        <v>5.0000000000000001E-3</v>
      </c>
    </row>
    <row r="255" spans="1:30" outlineLevel="1">
      <c r="A255" t="s">
        <v>423</v>
      </c>
      <c r="B255" t="s">
        <v>424</v>
      </c>
      <c r="C255" s="40"/>
      <c r="D255" s="40" t="s">
        <v>424</v>
      </c>
      <c r="E255" s="40"/>
      <c r="F255" s="81">
        <v>29.5</v>
      </c>
      <c r="G255" s="40">
        <f t="shared" si="54"/>
        <v>29.5</v>
      </c>
      <c r="H255" s="40"/>
      <c r="I255" s="40" t="s">
        <v>424</v>
      </c>
      <c r="J255" s="40"/>
      <c r="K255" s="81">
        <v>28.5</v>
      </c>
      <c r="L255" s="40">
        <f t="shared" si="55"/>
        <v>28.5</v>
      </c>
      <c r="M255" s="40"/>
      <c r="N255" s="40" t="s">
        <v>424</v>
      </c>
      <c r="O255" s="40"/>
      <c r="P255" s="93">
        <v>26.5</v>
      </c>
      <c r="Q255" s="40">
        <f t="shared" si="58"/>
        <v>26.5</v>
      </c>
      <c r="R255" s="16">
        <f t="shared" si="53"/>
        <v>27.666666666666668</v>
      </c>
      <c r="T255" s="6">
        <f t="shared" si="47"/>
        <v>1.4784885812029467E-4</v>
      </c>
      <c r="V255" s="23">
        <f>+claims!D255</f>
        <v>2</v>
      </c>
      <c r="W255" s="23">
        <f>+claims!E255</f>
        <v>0</v>
      </c>
      <c r="X255" s="23">
        <f>+claims!F255</f>
        <v>0</v>
      </c>
      <c r="Z255" s="6">
        <f t="shared" si="56"/>
        <v>0.02</v>
      </c>
      <c r="AA255" s="6">
        <f t="shared" si="57"/>
        <v>0</v>
      </c>
      <c r="AB255" s="6">
        <f t="shared" si="59"/>
        <v>0</v>
      </c>
      <c r="AD255" s="6">
        <f t="shared" si="46"/>
        <v>3.3333333333333335E-3</v>
      </c>
    </row>
    <row r="256" spans="1:30" outlineLevel="1">
      <c r="A256" t="s">
        <v>425</v>
      </c>
      <c r="B256" t="s">
        <v>426</v>
      </c>
      <c r="C256" s="40"/>
      <c r="D256" s="40" t="s">
        <v>426</v>
      </c>
      <c r="E256" s="40"/>
      <c r="F256" s="81">
        <v>54.5</v>
      </c>
      <c r="G256" s="40">
        <f t="shared" si="54"/>
        <v>54.5</v>
      </c>
      <c r="H256" s="40"/>
      <c r="I256" s="40" t="s">
        <v>426</v>
      </c>
      <c r="J256" s="40"/>
      <c r="K256" s="81">
        <v>53.5</v>
      </c>
      <c r="L256" s="40">
        <f t="shared" si="55"/>
        <v>53.5</v>
      </c>
      <c r="M256" s="40"/>
      <c r="N256" s="40" t="s">
        <v>426</v>
      </c>
      <c r="O256" s="40"/>
      <c r="P256" s="93">
        <v>56</v>
      </c>
      <c r="Q256" s="40">
        <f t="shared" si="58"/>
        <v>56</v>
      </c>
      <c r="R256" s="16">
        <f t="shared" si="53"/>
        <v>54.916666666666664</v>
      </c>
      <c r="T256" s="6">
        <f t="shared" si="47"/>
        <v>2.9347107681106679E-4</v>
      </c>
      <c r="V256" s="23">
        <f>+claims!D256</f>
        <v>0</v>
      </c>
      <c r="W256" s="23">
        <f>+claims!E256</f>
        <v>1</v>
      </c>
      <c r="X256" s="23">
        <f>+claims!F256</f>
        <v>2</v>
      </c>
      <c r="Z256" s="6">
        <f t="shared" si="56"/>
        <v>0</v>
      </c>
      <c r="AA256" s="6">
        <f t="shared" si="57"/>
        <v>0.01</v>
      </c>
      <c r="AB256" s="6">
        <f t="shared" si="59"/>
        <v>0.02</v>
      </c>
      <c r="AD256" s="6">
        <f t="shared" si="46"/>
        <v>1.3333333333333334E-2</v>
      </c>
    </row>
    <row r="257" spans="1:30" outlineLevel="1">
      <c r="A257" t="s">
        <v>427</v>
      </c>
      <c r="B257" t="s">
        <v>428</v>
      </c>
      <c r="C257" s="40"/>
      <c r="D257" s="40" t="s">
        <v>428</v>
      </c>
      <c r="E257" s="40"/>
      <c r="F257" s="81">
        <v>2</v>
      </c>
      <c r="G257" s="40">
        <f t="shared" si="54"/>
        <v>2</v>
      </c>
      <c r="H257" s="40"/>
      <c r="I257" s="40" t="s">
        <v>428</v>
      </c>
      <c r="J257" s="40"/>
      <c r="K257" s="81">
        <v>3</v>
      </c>
      <c r="L257" s="40">
        <f t="shared" si="55"/>
        <v>3</v>
      </c>
      <c r="M257" s="40"/>
      <c r="N257" s="40" t="s">
        <v>428</v>
      </c>
      <c r="O257" s="40"/>
      <c r="P257" s="93">
        <v>3</v>
      </c>
      <c r="Q257" s="40">
        <f t="shared" si="58"/>
        <v>3</v>
      </c>
      <c r="R257" s="16">
        <f t="shared" si="53"/>
        <v>2.8333333333333335</v>
      </c>
      <c r="T257" s="6">
        <f t="shared" si="47"/>
        <v>1.5141148120753069E-5</v>
      </c>
      <c r="V257" s="23">
        <f>+claims!D257</f>
        <v>0</v>
      </c>
      <c r="W257" s="23">
        <f>+claims!E257</f>
        <v>0</v>
      </c>
      <c r="X257" s="23">
        <f>+claims!F257</f>
        <v>0</v>
      </c>
      <c r="Z257" s="6">
        <f t="shared" si="56"/>
        <v>0</v>
      </c>
      <c r="AA257" s="6">
        <f t="shared" si="57"/>
        <v>0</v>
      </c>
      <c r="AB257" s="6">
        <f t="shared" si="59"/>
        <v>0</v>
      </c>
      <c r="AD257" s="6">
        <f t="shared" si="46"/>
        <v>0</v>
      </c>
    </row>
    <row r="258" spans="1:30" outlineLevel="1">
      <c r="A258" t="s">
        <v>429</v>
      </c>
      <c r="B258" t="s">
        <v>430</v>
      </c>
      <c r="C258" s="40"/>
      <c r="D258" s="40" t="s">
        <v>430</v>
      </c>
      <c r="E258" s="40"/>
      <c r="F258" s="81">
        <v>25.5</v>
      </c>
      <c r="G258" s="40">
        <f t="shared" si="54"/>
        <v>25.5</v>
      </c>
      <c r="H258" s="40"/>
      <c r="I258" s="40" t="s">
        <v>430</v>
      </c>
      <c r="J258" s="40"/>
      <c r="K258" s="81">
        <v>24.5</v>
      </c>
      <c r="L258" s="40">
        <f t="shared" si="55"/>
        <v>24.5</v>
      </c>
      <c r="M258" s="40"/>
      <c r="N258" s="40" t="s">
        <v>430</v>
      </c>
      <c r="O258" s="40"/>
      <c r="P258" s="93">
        <v>24.5</v>
      </c>
      <c r="Q258" s="40">
        <f t="shared" si="58"/>
        <v>24.5</v>
      </c>
      <c r="R258" s="16">
        <f t="shared" si="53"/>
        <v>24.666666666666668</v>
      </c>
      <c r="T258" s="6">
        <f t="shared" si="47"/>
        <v>1.318170542277326E-4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6"/>
        <v>0</v>
      </c>
      <c r="AA258" s="6">
        <f t="shared" si="57"/>
        <v>0</v>
      </c>
      <c r="AB258" s="6">
        <f t="shared" si="59"/>
        <v>0</v>
      </c>
      <c r="AD258" s="6">
        <f t="shared" si="46"/>
        <v>0</v>
      </c>
    </row>
    <row r="259" spans="1:30" outlineLevel="1">
      <c r="A259" t="s">
        <v>431</v>
      </c>
      <c r="B259" t="s">
        <v>432</v>
      </c>
      <c r="C259" s="40"/>
      <c r="D259" s="40" t="s">
        <v>432</v>
      </c>
      <c r="E259" s="40"/>
      <c r="F259" s="81">
        <v>5</v>
      </c>
      <c r="G259" s="40">
        <f t="shared" si="54"/>
        <v>5</v>
      </c>
      <c r="H259" s="40"/>
      <c r="I259" s="40" t="s">
        <v>432</v>
      </c>
      <c r="J259" s="40"/>
      <c r="K259" s="81">
        <v>5</v>
      </c>
      <c r="L259" s="40">
        <f t="shared" si="55"/>
        <v>5</v>
      </c>
      <c r="M259" s="40"/>
      <c r="N259" s="40" t="s">
        <v>432</v>
      </c>
      <c r="O259" s="40"/>
      <c r="P259" s="93">
        <v>5</v>
      </c>
      <c r="Q259" s="40">
        <f t="shared" si="58"/>
        <v>5</v>
      </c>
      <c r="R259" s="16">
        <f t="shared" si="53"/>
        <v>5</v>
      </c>
      <c r="T259" s="6">
        <f t="shared" si="47"/>
        <v>2.6719673154270118E-5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56"/>
        <v>0</v>
      </c>
      <c r="AA259" s="6">
        <f t="shared" si="57"/>
        <v>0</v>
      </c>
      <c r="AB259" s="6">
        <f t="shared" si="59"/>
        <v>0</v>
      </c>
      <c r="AD259" s="6">
        <f t="shared" ref="AD259:AD265" si="60">(+Z259+(AA259*2)+(AB259*3))/6</f>
        <v>0</v>
      </c>
    </row>
    <row r="260" spans="1:30" outlineLevel="1">
      <c r="A260" t="s">
        <v>433</v>
      </c>
      <c r="B260" t="s">
        <v>434</v>
      </c>
      <c r="C260" s="40"/>
      <c r="D260" s="40" t="s">
        <v>434</v>
      </c>
      <c r="E260" s="40"/>
      <c r="F260" s="81">
        <v>108</v>
      </c>
      <c r="G260" s="40">
        <f t="shared" si="54"/>
        <v>108</v>
      </c>
      <c r="H260" s="40"/>
      <c r="I260" s="40" t="s">
        <v>434</v>
      </c>
      <c r="J260" s="40"/>
      <c r="K260" s="81">
        <v>112.5</v>
      </c>
      <c r="L260" s="40">
        <f t="shared" si="55"/>
        <v>112.5</v>
      </c>
      <c r="M260" s="40"/>
      <c r="N260" s="40" t="s">
        <v>434</v>
      </c>
      <c r="O260" s="40"/>
      <c r="P260" s="93">
        <v>113.5</v>
      </c>
      <c r="Q260" s="40">
        <f t="shared" si="58"/>
        <v>113.5</v>
      </c>
      <c r="R260" s="16">
        <f t="shared" si="53"/>
        <v>112.25</v>
      </c>
      <c r="T260" s="6">
        <f t="shared" si="47"/>
        <v>5.9985666231336416E-4</v>
      </c>
      <c r="V260" s="23">
        <f>+claims!D260</f>
        <v>3</v>
      </c>
      <c r="W260" s="23">
        <f>+claims!E260</f>
        <v>1</v>
      </c>
      <c r="X260" s="23">
        <f>+claims!F260</f>
        <v>1</v>
      </c>
      <c r="Z260" s="6">
        <f t="shared" si="56"/>
        <v>2.7777777777777776E-2</v>
      </c>
      <c r="AA260" s="6">
        <f t="shared" si="57"/>
        <v>8.8888888888888889E-3</v>
      </c>
      <c r="AB260" s="6">
        <f t="shared" si="59"/>
        <v>8.8105726872246704E-3</v>
      </c>
      <c r="AD260" s="6">
        <f t="shared" si="60"/>
        <v>1.1997878936204928E-2</v>
      </c>
    </row>
    <row r="261" spans="1:30" outlineLevel="1">
      <c r="A261" t="s">
        <v>435</v>
      </c>
      <c r="B261" t="s">
        <v>436</v>
      </c>
      <c r="C261" s="40"/>
      <c r="D261" s="40" t="s">
        <v>436</v>
      </c>
      <c r="E261" s="40"/>
      <c r="F261" s="81">
        <v>4.5</v>
      </c>
      <c r="G261" s="40">
        <f t="shared" si="54"/>
        <v>4.5</v>
      </c>
      <c r="H261" s="40"/>
      <c r="I261" s="40" t="s">
        <v>436</v>
      </c>
      <c r="J261" s="40"/>
      <c r="K261" s="81">
        <v>5.5</v>
      </c>
      <c r="L261" s="40">
        <f t="shared" si="55"/>
        <v>5.5</v>
      </c>
      <c r="M261" s="40"/>
      <c r="N261" s="40" t="s">
        <v>436</v>
      </c>
      <c r="O261" s="40"/>
      <c r="P261" s="93">
        <v>4.5</v>
      </c>
      <c r="Q261" s="40">
        <f t="shared" si="58"/>
        <v>4.5</v>
      </c>
      <c r="R261" s="16">
        <f t="shared" si="53"/>
        <v>4.833333333333333</v>
      </c>
      <c r="T261" s="6">
        <f t="shared" si="47"/>
        <v>2.5829017382461115E-5</v>
      </c>
      <c r="V261" s="23">
        <f>+claims!D261</f>
        <v>0</v>
      </c>
      <c r="W261" s="23">
        <f>+claims!E261</f>
        <v>0</v>
      </c>
      <c r="X261" s="23">
        <f>+claims!F261</f>
        <v>0</v>
      </c>
      <c r="Z261" s="6">
        <f t="shared" si="56"/>
        <v>0</v>
      </c>
      <c r="AA261" s="6">
        <f t="shared" si="57"/>
        <v>0</v>
      </c>
      <c r="AB261" s="6">
        <f t="shared" si="59"/>
        <v>0</v>
      </c>
      <c r="AD261" s="6">
        <f t="shared" si="60"/>
        <v>0</v>
      </c>
    </row>
    <row r="262" spans="1:30" outlineLevel="1">
      <c r="A262" s="50" t="s">
        <v>575</v>
      </c>
      <c r="B262" s="50" t="s">
        <v>576</v>
      </c>
      <c r="C262" s="40"/>
      <c r="D262" s="40" t="s">
        <v>576</v>
      </c>
      <c r="E262" s="40"/>
      <c r="F262" s="81">
        <v>19</v>
      </c>
      <c r="G262" s="40">
        <f>AVERAGE(C262:F262)</f>
        <v>19</v>
      </c>
      <c r="H262" s="40"/>
      <c r="I262" s="40" t="s">
        <v>576</v>
      </c>
      <c r="J262" s="40"/>
      <c r="K262" s="82">
        <v>18</v>
      </c>
      <c r="L262" s="40">
        <f>AVERAGE(H262:K262)</f>
        <v>18</v>
      </c>
      <c r="M262" s="40"/>
      <c r="N262" s="40" t="s">
        <v>576</v>
      </c>
      <c r="O262" s="40"/>
      <c r="P262" s="52">
        <v>18.5</v>
      </c>
      <c r="Q262" s="40">
        <f>AVERAGE(M262:P262)</f>
        <v>18.5</v>
      </c>
      <c r="R262" s="16">
        <f>IF(G262&gt;0,(+G262+(L262*2)+(Q262*3))/6,IF(L262&gt;0,((L262*2)+(Q262*3))/5,Q262))</f>
        <v>18.416666666666668</v>
      </c>
      <c r="T262" s="6">
        <f t="shared" si="47"/>
        <v>9.8417462784894949E-5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>IF(G262&gt;100,IF(V262&lt;1,0,+V262/G262),IF(V262&lt;1,0,+V262/100))</f>
        <v>0</v>
      </c>
      <c r="AA262" s="6">
        <f>IF(L262&gt;100,IF(W262&lt;1,0,+W262/L262),IF(W262&lt;1,0,+W262/100))</f>
        <v>0</v>
      </c>
      <c r="AB262" s="6">
        <f>IF(Q262&gt;100,IF(X262&lt;1,0,+X262/Q262),IF(X262&lt;1,0,+X262/100))</f>
        <v>0</v>
      </c>
      <c r="AD262" s="6">
        <f>(+Z262+(AA262*2)+(AB262*3))/6</f>
        <v>0</v>
      </c>
    </row>
    <row r="263" spans="1:30" outlineLevel="1">
      <c r="A263" t="s">
        <v>437</v>
      </c>
      <c r="B263" t="s">
        <v>438</v>
      </c>
      <c r="C263" s="40"/>
      <c r="D263" s="40" t="s">
        <v>438</v>
      </c>
      <c r="E263" s="40"/>
      <c r="F263" s="81">
        <v>8</v>
      </c>
      <c r="G263" s="40">
        <f t="shared" si="54"/>
        <v>8</v>
      </c>
      <c r="H263" s="40"/>
      <c r="I263" s="40" t="s">
        <v>438</v>
      </c>
      <c r="J263" s="40"/>
      <c r="K263" s="81">
        <v>9</v>
      </c>
      <c r="L263" s="40">
        <f t="shared" si="55"/>
        <v>9</v>
      </c>
      <c r="M263" s="40"/>
      <c r="N263" s="40" t="s">
        <v>438</v>
      </c>
      <c r="O263" s="40"/>
      <c r="P263" s="93">
        <v>8</v>
      </c>
      <c r="Q263" s="40">
        <f t="shared" si="58"/>
        <v>8</v>
      </c>
      <c r="R263" s="16">
        <f t="shared" si="53"/>
        <v>8.3333333333333339</v>
      </c>
      <c r="T263" s="6">
        <f t="shared" si="47"/>
        <v>4.4532788590450203E-5</v>
      </c>
      <c r="V263" s="23">
        <f>+claims!D263</f>
        <v>0</v>
      </c>
      <c r="W263" s="23">
        <f>+claims!E263</f>
        <v>0</v>
      </c>
      <c r="X263" s="23">
        <f>+claims!F263</f>
        <v>0</v>
      </c>
      <c r="Z263" s="6">
        <f t="shared" si="56"/>
        <v>0</v>
      </c>
      <c r="AA263" s="6">
        <f t="shared" si="57"/>
        <v>0</v>
      </c>
      <c r="AB263" s="6">
        <f t="shared" si="59"/>
        <v>0</v>
      </c>
      <c r="AD263" s="6">
        <f t="shared" si="60"/>
        <v>0</v>
      </c>
    </row>
    <row r="264" spans="1:30" outlineLevel="1">
      <c r="A264" t="s">
        <v>439</v>
      </c>
      <c r="B264" t="s">
        <v>440</v>
      </c>
      <c r="C264" s="40"/>
      <c r="D264" s="40" t="s">
        <v>440</v>
      </c>
      <c r="E264" s="40"/>
      <c r="F264" s="81">
        <v>7.5</v>
      </c>
      <c r="G264" s="48">
        <f t="shared" si="54"/>
        <v>7.5</v>
      </c>
      <c r="H264" s="40"/>
      <c r="I264" s="40" t="s">
        <v>440</v>
      </c>
      <c r="J264" s="40"/>
      <c r="K264" s="81">
        <v>7.5</v>
      </c>
      <c r="L264" s="48">
        <f t="shared" si="55"/>
        <v>7.5</v>
      </c>
      <c r="M264" s="40"/>
      <c r="N264" s="40" t="s">
        <v>440</v>
      </c>
      <c r="O264" s="40"/>
      <c r="P264" s="93">
        <v>8</v>
      </c>
      <c r="Q264" s="48">
        <f t="shared" si="58"/>
        <v>8</v>
      </c>
      <c r="R264" s="20">
        <f t="shared" si="53"/>
        <v>7.75</v>
      </c>
      <c r="T264" s="26">
        <f t="shared" si="47"/>
        <v>4.1415493389118687E-5</v>
      </c>
      <c r="V264" s="27">
        <f>+claims!D264</f>
        <v>0</v>
      </c>
      <c r="W264" s="27">
        <f>+claims!E264</f>
        <v>0</v>
      </c>
      <c r="X264" s="27">
        <f>+claims!F264</f>
        <v>0</v>
      </c>
      <c r="Z264" s="26">
        <f t="shared" si="56"/>
        <v>0</v>
      </c>
      <c r="AA264" s="26">
        <f t="shared" si="57"/>
        <v>0</v>
      </c>
      <c r="AB264" s="26">
        <f t="shared" si="59"/>
        <v>0</v>
      </c>
      <c r="AD264" s="26">
        <f t="shared" si="60"/>
        <v>0</v>
      </c>
    </row>
    <row r="265" spans="1:30" s="52" customFormat="1">
      <c r="B265" s="52" t="s">
        <v>484</v>
      </c>
      <c r="C265" s="40">
        <f t="shared" ref="C265:R265" si="61">SUBTOTAL(9,C143:C264)</f>
        <v>0</v>
      </c>
      <c r="D265" s="40">
        <f t="shared" si="61"/>
        <v>0</v>
      </c>
      <c r="E265" s="40">
        <f t="shared" si="61"/>
        <v>0</v>
      </c>
      <c r="F265" s="40">
        <f t="shared" si="61"/>
        <v>6535.5</v>
      </c>
      <c r="G265" s="40">
        <f t="shared" si="61"/>
        <v>6535.5</v>
      </c>
      <c r="H265" s="40">
        <f t="shared" si="61"/>
        <v>0</v>
      </c>
      <c r="I265" s="40">
        <f t="shared" si="61"/>
        <v>0</v>
      </c>
      <c r="J265" s="40">
        <f t="shared" si="61"/>
        <v>0</v>
      </c>
      <c r="K265" s="40">
        <f t="shared" si="61"/>
        <v>6531</v>
      </c>
      <c r="L265" s="40">
        <f t="shared" si="61"/>
        <v>6531</v>
      </c>
      <c r="M265" s="40">
        <f t="shared" si="61"/>
        <v>0</v>
      </c>
      <c r="N265" s="40">
        <f t="shared" si="61"/>
        <v>0</v>
      </c>
      <c r="O265" s="40">
        <f t="shared" si="61"/>
        <v>0</v>
      </c>
      <c r="P265" s="40">
        <f t="shared" si="61"/>
        <v>6421.5</v>
      </c>
      <c r="Q265" s="40">
        <f t="shared" si="61"/>
        <v>6421.5</v>
      </c>
      <c r="R265" s="40">
        <f t="shared" si="61"/>
        <v>6476.9999999999982</v>
      </c>
      <c r="T265" s="41">
        <f>SUBTOTAL(9,T143:T264)</f>
        <v>3.4612664604041513E-2</v>
      </c>
      <c r="V265" s="42">
        <f>SUBTOTAL(9,V143:V264)</f>
        <v>108</v>
      </c>
      <c r="W265" s="42">
        <f>SUBTOTAL(9,W143:W264)</f>
        <v>116</v>
      </c>
      <c r="X265" s="42">
        <f>SUBTOTAL(9,X143:X264)</f>
        <v>93</v>
      </c>
      <c r="Z265" s="41">
        <f>IF(G265&gt;100,IF(V265&lt;1,0,+V265/G265),IF(V265&lt;1,0,+V265/100))</f>
        <v>1.6525131971540052E-2</v>
      </c>
      <c r="AA265" s="41">
        <f>IF(L265&gt;100,IF(W265&lt;1,0,+W265/L265),IF(W265&lt;1,0,+W265/100))</f>
        <v>1.7761445414178532E-2</v>
      </c>
      <c r="AB265" s="41">
        <f>IF(Q265&gt;100,IF(X265&lt;1,0,+X265/Q265),IF(X265&lt;1,0,+X265/100))</f>
        <v>1.4482597523943003E-2</v>
      </c>
      <c r="AD265" s="41">
        <f t="shared" si="60"/>
        <v>1.5915969228621023E-2</v>
      </c>
    </row>
    <row r="266" spans="1:30" ht="6" customHeight="1">
      <c r="C266" s="40"/>
      <c r="D266" s="40"/>
      <c r="E266" s="40"/>
      <c r="F266" s="40"/>
      <c r="G266" s="48"/>
      <c r="H266" s="40"/>
      <c r="I266" s="40"/>
      <c r="J266" s="40"/>
      <c r="K266" s="40"/>
      <c r="L266" s="48"/>
      <c r="M266" s="40"/>
      <c r="N266" s="40"/>
      <c r="O266" s="40"/>
      <c r="P266" s="40"/>
      <c r="Q266" s="48"/>
      <c r="R266" s="16"/>
      <c r="V266" s="23"/>
      <c r="W266" s="23"/>
      <c r="X266" s="23"/>
    </row>
    <row r="267" spans="1:30" s="52" customFormat="1" ht="13.5" thickBot="1">
      <c r="C267" s="40">
        <f t="shared" ref="C267:K267" si="62">SUBTOTAL(9,C4:C266)</f>
        <v>181728.70000000007</v>
      </c>
      <c r="D267" s="40">
        <f t="shared" si="62"/>
        <v>181467.80000000002</v>
      </c>
      <c r="E267" s="40">
        <f t="shared" si="62"/>
        <v>181402.30000000008</v>
      </c>
      <c r="F267" s="40">
        <f t="shared" si="62"/>
        <v>179524.6</v>
      </c>
      <c r="G267" s="40">
        <f t="shared" si="62"/>
        <v>185932.47500000009</v>
      </c>
      <c r="H267" s="40">
        <f t="shared" si="62"/>
        <v>182187.90000000002</v>
      </c>
      <c r="I267" s="40">
        <f t="shared" si="62"/>
        <v>181667.70000000004</v>
      </c>
      <c r="J267" s="40">
        <f t="shared" si="62"/>
        <v>182785.70000000007</v>
      </c>
      <c r="K267" s="40">
        <f t="shared" si="62"/>
        <v>181450.50000000006</v>
      </c>
      <c r="L267" s="40">
        <f t="shared" ref="L267:R267" si="63">SUBTOTAL(9,L4:L266)</f>
        <v>186921.20000000007</v>
      </c>
      <c r="M267" s="40">
        <f t="shared" si="63"/>
        <v>184000.09999999998</v>
      </c>
      <c r="N267" s="40">
        <f t="shared" si="63"/>
        <v>182792.79999999996</v>
      </c>
      <c r="O267" s="40">
        <f t="shared" si="63"/>
        <v>183901.6</v>
      </c>
      <c r="P267" s="40">
        <f t="shared" si="63"/>
        <v>180698.79999999996</v>
      </c>
      <c r="Q267" s="40">
        <f t="shared" si="63"/>
        <v>187664.45</v>
      </c>
      <c r="R267" s="43">
        <f t="shared" si="63"/>
        <v>187128.03749999992</v>
      </c>
      <c r="T267" s="47">
        <f>SUBTOTAL(9,T4:T266)</f>
        <v>0.99999999999999989</v>
      </c>
      <c r="V267" s="44">
        <f>SUBTOTAL(9,V4:V266)</f>
        <v>6443</v>
      </c>
      <c r="W267" s="44">
        <f>SUBTOTAL(9,W4:W266)</f>
        <v>6450</v>
      </c>
      <c r="X267" s="44">
        <f>SUBTOTAL(9,X4:X266)</f>
        <v>6424</v>
      </c>
      <c r="Z267" s="41">
        <f t="shared" si="56"/>
        <v>3.4652365058874181E-2</v>
      </c>
      <c r="AA267" s="41">
        <f>IF(L267&gt;100,IF(W267&lt;1,0,+W267/L267),IF(W267&lt;1,0,+W267/100))</f>
        <v>3.4506519324720777E-2</v>
      </c>
      <c r="AB267" s="41">
        <f>IF(Q267&gt;100,IF(X267&lt;1,0,+X267/Q267),IF(X267&lt;1,0,+X267/100))</f>
        <v>3.4231310192207418E-2</v>
      </c>
      <c r="AD267" s="41">
        <f>(+Z267+(AA267*2)+(AB267*3))/6</f>
        <v>3.4393222380822992E-2</v>
      </c>
    </row>
    <row r="268" spans="1:30" ht="13.5" thickTop="1"/>
    <row r="269" spans="1:30">
      <c r="H269" s="40"/>
    </row>
    <row r="270" spans="1:30">
      <c r="G270" s="40"/>
    </row>
    <row r="271" spans="1:30">
      <c r="C271" s="40"/>
      <c r="D271" s="40"/>
      <c r="E271" s="40"/>
      <c r="F271" s="40"/>
      <c r="H271" s="40"/>
      <c r="I271" s="40"/>
      <c r="J271" s="40"/>
      <c r="K271" s="40"/>
      <c r="M271" s="40"/>
      <c r="N271" s="40"/>
      <c r="O271" s="40"/>
      <c r="P271" s="40"/>
    </row>
    <row r="272" spans="1:30">
      <c r="C272" s="40"/>
      <c r="M272" s="40"/>
    </row>
    <row r="274" spans="3:16">
      <c r="C274" s="40"/>
      <c r="D274" s="40"/>
      <c r="E274" s="40"/>
      <c r="F274" s="40"/>
      <c r="P274" s="40"/>
    </row>
    <row r="276" spans="3:16">
      <c r="M276" s="40"/>
      <c r="N276" s="40"/>
      <c r="O276" s="40"/>
      <c r="P276" s="40"/>
    </row>
  </sheetData>
  <phoneticPr fontId="7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2017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9"/>
  <sheetViews>
    <sheetView workbookViewId="0">
      <pane xSplit="1" ySplit="3" topLeftCell="B250" activePane="bottomRight" state="frozen"/>
      <selection activeCell="D52" sqref="D52"/>
      <selection pane="topRight" activeCell="D52" sqref="D52"/>
      <selection pane="bottomLeft" activeCell="D52" sqref="D52"/>
      <selection pane="bottomRight" activeCell="A5" sqref="A5:XFD264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2" customWidth="1"/>
    <col min="5" max="6" width="8.5703125" style="52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443</v>
      </c>
      <c r="J1" s="1"/>
      <c r="K1" s="1"/>
      <c r="L1" s="1" t="s">
        <v>478</v>
      </c>
      <c r="M1" s="1"/>
      <c r="N1" s="1"/>
      <c r="O1" s="1"/>
      <c r="P1" s="1" t="s">
        <v>444</v>
      </c>
      <c r="R1" s="1"/>
      <c r="T1" s="1" t="s">
        <v>445</v>
      </c>
      <c r="X1" s="1" t="s">
        <v>446</v>
      </c>
    </row>
    <row r="2" spans="1:29">
      <c r="A2" s="19" t="s">
        <v>461</v>
      </c>
      <c r="B2" s="19"/>
      <c r="D2" s="1" t="s">
        <v>568</v>
      </c>
      <c r="E2" s="1" t="s">
        <v>573</v>
      </c>
      <c r="F2" s="1" t="s">
        <v>579</v>
      </c>
      <c r="G2" s="1"/>
      <c r="H2" s="1"/>
      <c r="I2" s="1" t="s">
        <v>442</v>
      </c>
      <c r="J2" s="1" t="s">
        <v>447</v>
      </c>
      <c r="K2" s="1" t="s">
        <v>2</v>
      </c>
      <c r="L2" s="1" t="s">
        <v>442</v>
      </c>
      <c r="M2" s="1" t="s">
        <v>455</v>
      </c>
      <c r="N2" s="1"/>
      <c r="O2" s="1"/>
      <c r="P2" s="1" t="s">
        <v>442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459</v>
      </c>
      <c r="B3" s="11" t="s">
        <v>460</v>
      </c>
      <c r="C3" s="11"/>
      <c r="D3" s="11" t="s">
        <v>449</v>
      </c>
      <c r="E3" s="11" t="s">
        <v>449</v>
      </c>
      <c r="F3" s="11" t="s">
        <v>449</v>
      </c>
      <c r="G3" s="11" t="s">
        <v>468</v>
      </c>
      <c r="H3" s="11"/>
      <c r="I3" s="11" t="s">
        <v>449</v>
      </c>
      <c r="J3" s="11" t="s">
        <v>450</v>
      </c>
      <c r="K3" s="11" t="s">
        <v>477</v>
      </c>
      <c r="L3" s="11" t="s">
        <v>449</v>
      </c>
      <c r="M3" s="11" t="s">
        <v>456</v>
      </c>
      <c r="N3" s="11"/>
      <c r="O3" s="11"/>
      <c r="P3" s="11" t="s">
        <v>449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451</v>
      </c>
      <c r="Y3" s="11"/>
      <c r="Z3" s="11" t="s">
        <v>452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520</v>
      </c>
      <c r="D5" s="42">
        <v>2</v>
      </c>
      <c r="E5" s="42">
        <v>2</v>
      </c>
      <c r="F5" s="42">
        <v>1</v>
      </c>
      <c r="G5">
        <f t="shared" ref="G5:G55" si="0">SUM(D5:F5)</f>
        <v>5</v>
      </c>
      <c r="I5" s="22">
        <f>AVERAGE(D5:F5)</f>
        <v>1.6666666666666667</v>
      </c>
      <c r="J5" s="6">
        <f>+IFR!AD5</f>
        <v>2.9056810946687175E-3</v>
      </c>
      <c r="K5" s="14">
        <f t="shared" ref="K5:K68" si="1">IF(+J5&lt;$E$270,$I$270,IF(J5&gt;$E$272,$I$272,$I$271))</f>
        <v>0.95</v>
      </c>
      <c r="L5" s="22">
        <f>+I5*K5</f>
        <v>1.5833333333333333</v>
      </c>
      <c r="M5" s="14">
        <v>1</v>
      </c>
      <c r="N5" s="14">
        <v>1</v>
      </c>
      <c r="P5" s="22">
        <f t="shared" ref="P5:P55" si="2">+L5*M5*N5</f>
        <v>1.5833333333333333</v>
      </c>
      <c r="R5" s="3">
        <f t="shared" ref="R5:R36" si="3">+P5/$P$267</f>
        <v>2.449760568138158E-4</v>
      </c>
      <c r="T5" s="5">
        <f>+R5*(assessment!$J$275*assessment!$E$3)</f>
        <v>1900.4313170944306</v>
      </c>
      <c r="V5" s="6">
        <f>+T5/payroll!F5</f>
        <v>7.2445201586925445E-5</v>
      </c>
      <c r="X5" s="5">
        <f>IF(V5&lt;$X$2,T5, +payroll!F5 * $X$2)</f>
        <v>1900.4313170944306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521</v>
      </c>
      <c r="D6" s="42">
        <v>0</v>
      </c>
      <c r="E6" s="42">
        <v>0</v>
      </c>
      <c r="F6" s="42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+R6*(assessment!$J$275*assessment!$E$3)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2">
        <v>0</v>
      </c>
      <c r="E7" s="42">
        <v>2</v>
      </c>
      <c r="F7" s="42">
        <v>1</v>
      </c>
      <c r="G7">
        <f t="shared" si="0"/>
        <v>3</v>
      </c>
      <c r="I7" s="22">
        <f t="shared" si="6"/>
        <v>1</v>
      </c>
      <c r="J7" s="6">
        <f>+IFR!AD7</f>
        <v>2.9139986280930074E-3</v>
      </c>
      <c r="K7" s="14">
        <f t="shared" si="1"/>
        <v>0.95</v>
      </c>
      <c r="L7" s="22">
        <f t="shared" si="7"/>
        <v>0.95</v>
      </c>
      <c r="M7" s="14">
        <v>1</v>
      </c>
      <c r="N7" s="14">
        <v>1</v>
      </c>
      <c r="P7" s="22">
        <f t="shared" si="2"/>
        <v>0.95</v>
      </c>
      <c r="R7" s="3">
        <f t="shared" si="3"/>
        <v>1.4698563408828947E-4</v>
      </c>
      <c r="T7" s="5">
        <f>+R7*(assessment!$J$275*assessment!$E$3)</f>
        <v>1140.2587902566584</v>
      </c>
      <c r="V7" s="6">
        <f>+T7/payroll!F7</f>
        <v>4.5146004973511435E-5</v>
      </c>
      <c r="X7" s="5">
        <f>IF(V7&lt;$X$2,T7, +payroll!F7 * $X$2)</f>
        <v>1140.2587902566584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2">
        <v>0</v>
      </c>
      <c r="E8" s="42">
        <v>0</v>
      </c>
      <c r="F8" s="42">
        <v>1</v>
      </c>
      <c r="G8">
        <f t="shared" si="0"/>
        <v>1</v>
      </c>
      <c r="I8" s="22">
        <f t="shared" si="6"/>
        <v>0.33333333333333331</v>
      </c>
      <c r="J8" s="6">
        <f>+IFR!AD8</f>
        <v>3.3840947546531302E-3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3">
        <f t="shared" si="3"/>
        <v>4.8995211362763162E-5</v>
      </c>
      <c r="T8" s="5">
        <f>+R8*(assessment!$J$275*assessment!$E$3)</f>
        <v>380.08626341888612</v>
      </c>
      <c r="V8" s="6">
        <f>+T8/payroll!F8</f>
        <v>2.9556270045273516E-5</v>
      </c>
      <c r="X8" s="5">
        <f>IF(V8&lt;$X$2,T8, +payroll!F8 * $X$2)</f>
        <v>380.08626341888612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42">
        <v>0</v>
      </c>
      <c r="E9" s="42">
        <v>1</v>
      </c>
      <c r="F9" s="42">
        <v>0</v>
      </c>
      <c r="G9">
        <f t="shared" si="0"/>
        <v>1</v>
      </c>
      <c r="I9" s="22">
        <f t="shared" si="6"/>
        <v>0.33333333333333331</v>
      </c>
      <c r="J9" s="6">
        <f>+IFR!AD9</f>
        <v>3.3333333333333335E-3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4.8995211362763162E-5</v>
      </c>
      <c r="T9" s="5">
        <f>+R9*(assessment!$J$275*assessment!$E$3)</f>
        <v>380.08626341888612</v>
      </c>
      <c r="V9" s="6">
        <f>+T9/payroll!F9</f>
        <v>2.9110331080269588E-4</v>
      </c>
      <c r="X9" s="5">
        <f>IF(V9&lt;$X$2,T9, +payroll!F9 * $X$2)</f>
        <v>380.08626341888612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2">
        <v>0</v>
      </c>
      <c r="E10" s="42">
        <v>1</v>
      </c>
      <c r="F10" s="42">
        <v>0</v>
      </c>
      <c r="G10">
        <f t="shared" si="0"/>
        <v>1</v>
      </c>
      <c r="I10" s="22">
        <f t="shared" si="6"/>
        <v>0.33333333333333331</v>
      </c>
      <c r="J10" s="6">
        <f>+IFR!AD10</f>
        <v>3.3333333333333335E-3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4.8995211362763162E-5</v>
      </c>
      <c r="T10" s="5">
        <f>+R10*(assessment!$J$275*assessment!$E$3)</f>
        <v>380.08626341888612</v>
      </c>
      <c r="V10" s="6">
        <f>+T10/payroll!F10</f>
        <v>1.7922030132835082E-4</v>
      </c>
      <c r="X10" s="5">
        <f>IF(V10&lt;$X$2,T10, +payroll!F10 * $X$2)</f>
        <v>380.08626341888612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2">
        <v>0</v>
      </c>
      <c r="E11" s="42">
        <v>0</v>
      </c>
      <c r="F11" s="42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+R11*(assessment!$J$275*assessment!$E$3)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2">
        <v>0</v>
      </c>
      <c r="E12" s="42">
        <v>0</v>
      </c>
      <c r="F12" s="42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+R12*(assessment!$J$275*assessment!$E$3)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2">
        <v>0</v>
      </c>
      <c r="E13" s="42">
        <v>0</v>
      </c>
      <c r="F13" s="42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+R13*(assessment!$J$275*assessment!$E$3)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2">
        <v>1</v>
      </c>
      <c r="E14" s="42">
        <v>1</v>
      </c>
      <c r="F14" s="42">
        <v>1</v>
      </c>
      <c r="G14">
        <f t="shared" si="0"/>
        <v>3</v>
      </c>
      <c r="I14" s="22">
        <f t="shared" si="6"/>
        <v>1</v>
      </c>
      <c r="J14" s="6">
        <f>+IFR!AD14</f>
        <v>4.7613262853636327E-3</v>
      </c>
      <c r="K14" s="14">
        <f t="shared" si="1"/>
        <v>0.95</v>
      </c>
      <c r="L14" s="22">
        <f t="shared" si="7"/>
        <v>0.95</v>
      </c>
      <c r="M14" s="14">
        <v>1</v>
      </c>
      <c r="N14" s="14">
        <v>1</v>
      </c>
      <c r="P14" s="22">
        <f t="shared" si="2"/>
        <v>0.95</v>
      </c>
      <c r="R14" s="3">
        <f t="shared" si="3"/>
        <v>1.4698563408828947E-4</v>
      </c>
      <c r="T14" s="5">
        <f>+R14*(assessment!$J$275*assessment!$E$3)</f>
        <v>1140.2587902566584</v>
      </c>
      <c r="V14" s="6">
        <f>+T14/payroll!F14</f>
        <v>7.6117846867077336E-5</v>
      </c>
      <c r="X14" s="5">
        <f>IF(V14&lt;$X$2,T14, +payroll!F14 * $X$2)</f>
        <v>1140.2587902566584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2">
        <v>0</v>
      </c>
      <c r="E15" s="42">
        <v>0</v>
      </c>
      <c r="F15" s="42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+R15*(assessment!$J$275*assessment!$E$3)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554</v>
      </c>
      <c r="B16" t="s">
        <v>555</v>
      </c>
      <c r="D16" s="42">
        <v>0</v>
      </c>
      <c r="E16" s="42">
        <v>0</v>
      </c>
      <c r="F16" s="42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+R16*(assessment!$J$275*assessment!$E$3)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522</v>
      </c>
      <c r="D17" s="42">
        <v>1</v>
      </c>
      <c r="E17" s="42">
        <v>0</v>
      </c>
      <c r="F17" s="42">
        <v>0</v>
      </c>
      <c r="G17">
        <f t="shared" si="0"/>
        <v>1</v>
      </c>
      <c r="I17" s="22">
        <f t="shared" si="6"/>
        <v>0.33333333333333331</v>
      </c>
      <c r="J17" s="6">
        <f>+IFR!AD17</f>
        <v>1.6666666666666668E-3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4.8995211362763162E-5</v>
      </c>
      <c r="T17" s="5">
        <f>+R17*(assessment!$J$275*assessment!$E$3)</f>
        <v>380.08626341888612</v>
      </c>
      <c r="V17" s="6">
        <f>+T17/payroll!F17</f>
        <v>9.874468426783093E-5</v>
      </c>
      <c r="X17" s="5">
        <f>IF(V17&lt;$X$2,T17, +payroll!F17 * $X$2)</f>
        <v>380.08626341888612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523</v>
      </c>
      <c r="D18" s="42">
        <v>0</v>
      </c>
      <c r="E18" s="42">
        <v>0</v>
      </c>
      <c r="F18" s="42">
        <v>1</v>
      </c>
      <c r="G18">
        <f t="shared" si="0"/>
        <v>1</v>
      </c>
      <c r="I18" s="22">
        <f t="shared" si="6"/>
        <v>0.33333333333333331</v>
      </c>
      <c r="J18" s="6">
        <f>+IFR!AD18</f>
        <v>5.0000000000000001E-3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3">
        <f t="shared" si="3"/>
        <v>4.8995211362763162E-5</v>
      </c>
      <c r="T18" s="5">
        <f>+R18*(assessment!$J$275*assessment!$E$3)</f>
        <v>380.08626341888612</v>
      </c>
      <c r="V18" s="6">
        <f>+T18/payroll!F18</f>
        <v>1.2674853581772164E-4</v>
      </c>
      <c r="X18" s="5">
        <f>IF(V18&lt;$X$2,T18, +payroll!F18 * $X$2)</f>
        <v>380.08626341888612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524</v>
      </c>
      <c r="D19" s="42">
        <v>0</v>
      </c>
      <c r="E19" s="42">
        <v>1</v>
      </c>
      <c r="F19" s="42">
        <v>0</v>
      </c>
      <c r="G19">
        <f t="shared" si="0"/>
        <v>1</v>
      </c>
      <c r="I19" s="22">
        <f t="shared" si="6"/>
        <v>0.33333333333333331</v>
      </c>
      <c r="J19" s="6">
        <f>+IFR!AD19</f>
        <v>3.3333333333333335E-3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4.8995211362763162E-5</v>
      </c>
      <c r="T19" s="5">
        <f>+R19*(assessment!$J$275*assessment!$E$3)</f>
        <v>380.08626341888612</v>
      </c>
      <c r="V19" s="6">
        <f>+T19/payroll!F19</f>
        <v>1.3647418352065059E-4</v>
      </c>
      <c r="X19" s="5">
        <f>IF(V19&lt;$X$2,T19, +payroll!F19 * $X$2)</f>
        <v>380.08626341888612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525</v>
      </c>
      <c r="D20" s="42">
        <v>0</v>
      </c>
      <c r="E20" s="42">
        <v>0</v>
      </c>
      <c r="F20" s="42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+R20*(assessment!$J$275*assessment!$E$3)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526</v>
      </c>
      <c r="D21" s="42">
        <v>0</v>
      </c>
      <c r="E21" s="42">
        <v>0</v>
      </c>
      <c r="F21" s="42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+R21*(assessment!$J$275*assessment!$E$3)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527</v>
      </c>
      <c r="D22" s="42">
        <v>0</v>
      </c>
      <c r="E22" s="42">
        <v>0</v>
      </c>
      <c r="F22" s="42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+R22*(assessment!$J$275*assessment!$E$3)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528</v>
      </c>
      <c r="D23" s="42">
        <v>0</v>
      </c>
      <c r="E23" s="42">
        <v>1</v>
      </c>
      <c r="F23" s="42">
        <v>0</v>
      </c>
      <c r="G23">
        <f t="shared" si="0"/>
        <v>1</v>
      </c>
      <c r="I23" s="22">
        <f t="shared" si="6"/>
        <v>0.33333333333333331</v>
      </c>
      <c r="J23" s="6">
        <f>+IFR!AD23</f>
        <v>3.3333333333333335E-3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4.8995211362763162E-5</v>
      </c>
      <c r="T23" s="5">
        <f>+R23*(assessment!$J$275*assessment!$E$3)</f>
        <v>380.08626341888612</v>
      </c>
      <c r="V23" s="6">
        <f>+T23/payroll!F23</f>
        <v>2.2371354108057721E-4</v>
      </c>
      <c r="X23" s="5">
        <f>IF(V23&lt;$X$2,T23, +payroll!F23 * $X$2)</f>
        <v>380.08626341888612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529</v>
      </c>
      <c r="D24" s="42">
        <v>0</v>
      </c>
      <c r="E24" s="42">
        <v>0</v>
      </c>
      <c r="F24" s="42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+R24*(assessment!$J$275*assessment!$E$3)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530</v>
      </c>
      <c r="D25" s="42">
        <v>1</v>
      </c>
      <c r="E25" s="42">
        <v>0</v>
      </c>
      <c r="F25" s="42">
        <v>0</v>
      </c>
      <c r="G25">
        <f t="shared" si="0"/>
        <v>1</v>
      </c>
      <c r="I25" s="22">
        <f t="shared" si="6"/>
        <v>0.33333333333333331</v>
      </c>
      <c r="J25" s="6">
        <f>+IFR!AD25</f>
        <v>1.6666666666666668E-3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4.8995211362763162E-5</v>
      </c>
      <c r="T25" s="5">
        <f>+R25*(assessment!$J$275*assessment!$E$3)</f>
        <v>380.08626341888612</v>
      </c>
      <c r="V25" s="6">
        <f>+T25/payroll!F25</f>
        <v>2.1411410729407735E-4</v>
      </c>
      <c r="X25" s="5">
        <f>IF(V25&lt;$X$2,T25, +payroll!F25 * $X$2)</f>
        <v>380.08626341888612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531</v>
      </c>
      <c r="D26" s="42">
        <v>0</v>
      </c>
      <c r="E26" s="42">
        <v>0</v>
      </c>
      <c r="F26" s="42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+R26*(assessment!$J$275*assessment!$E$3)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532</v>
      </c>
      <c r="D27" s="42">
        <v>1</v>
      </c>
      <c r="E27" s="42">
        <v>1</v>
      </c>
      <c r="F27" s="42">
        <v>0</v>
      </c>
      <c r="G27">
        <f t="shared" si="0"/>
        <v>2</v>
      </c>
      <c r="I27" s="22">
        <f t="shared" si="6"/>
        <v>0.66666666666666663</v>
      </c>
      <c r="J27" s="6">
        <f>+IFR!AD27</f>
        <v>5.0000000000000001E-3</v>
      </c>
      <c r="K27" s="14">
        <f t="shared" si="1"/>
        <v>0.95</v>
      </c>
      <c r="L27" s="22">
        <f t="shared" si="7"/>
        <v>0.6333333333333333</v>
      </c>
      <c r="M27" s="14">
        <v>1</v>
      </c>
      <c r="N27" s="14">
        <v>1</v>
      </c>
      <c r="P27" s="22">
        <f t="shared" si="2"/>
        <v>0.6333333333333333</v>
      </c>
      <c r="R27" s="3">
        <f t="shared" si="3"/>
        <v>9.7990422725526325E-5</v>
      </c>
      <c r="T27" s="5">
        <f>+R27*(assessment!$J$275*assessment!$E$3)</f>
        <v>760.17252683777224</v>
      </c>
      <c r="V27" s="6">
        <f>+T27/payroll!F27</f>
        <v>5.5916003264874011E-4</v>
      </c>
      <c r="X27" s="5">
        <f>IF(V27&lt;$X$2,T27, +payroll!F27 * $X$2)</f>
        <v>760.17252683777224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533</v>
      </c>
      <c r="D28" s="42">
        <v>0</v>
      </c>
      <c r="E28" s="42">
        <v>0</v>
      </c>
      <c r="F28" s="42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+R28*(assessment!$J$275*assessment!$E$3)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534</v>
      </c>
      <c r="D29" s="42">
        <v>0</v>
      </c>
      <c r="E29" s="42">
        <v>0</v>
      </c>
      <c r="F29" s="42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+R29*(assessment!$J$275*assessment!$E$3)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535</v>
      </c>
      <c r="D30" s="42">
        <v>0</v>
      </c>
      <c r="E30" s="42">
        <v>0</v>
      </c>
      <c r="F30" s="42">
        <v>2</v>
      </c>
      <c r="G30">
        <f t="shared" si="0"/>
        <v>2</v>
      </c>
      <c r="I30" s="22">
        <f t="shared" si="6"/>
        <v>0.66666666666666663</v>
      </c>
      <c r="J30" s="6">
        <f>+IFR!AD30</f>
        <v>0.01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3">
        <f t="shared" si="3"/>
        <v>9.7990422725526325E-5</v>
      </c>
      <c r="T30" s="5">
        <f>+R30*(assessment!$J$275*assessment!$E$3)</f>
        <v>760.17252683777224</v>
      </c>
      <c r="V30" s="6">
        <f>+T30/payroll!F30</f>
        <v>1.8837315798342913E-4</v>
      </c>
      <c r="X30" s="5">
        <f>IF(V30&lt;$X$2,T30, +payroll!F30 * $X$2)</f>
        <v>760.17252683777224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536</v>
      </c>
      <c r="D31" s="42">
        <v>0</v>
      </c>
      <c r="E31" s="42">
        <v>0</v>
      </c>
      <c r="F31" s="42">
        <v>0</v>
      </c>
      <c r="G31">
        <f t="shared" si="0"/>
        <v>0</v>
      </c>
      <c r="I31" s="22">
        <f t="shared" si="6"/>
        <v>0</v>
      </c>
      <c r="J31" s="6">
        <f>+IFR!AD31</f>
        <v>0</v>
      </c>
      <c r="K31" s="14">
        <f t="shared" si="1"/>
        <v>0.95</v>
      </c>
      <c r="L31" s="22">
        <f t="shared" si="7"/>
        <v>0</v>
      </c>
      <c r="M31" s="14">
        <v>1</v>
      </c>
      <c r="N31" s="14">
        <v>1</v>
      </c>
      <c r="P31" s="22">
        <f t="shared" si="2"/>
        <v>0</v>
      </c>
      <c r="R31" s="3">
        <f t="shared" si="3"/>
        <v>0</v>
      </c>
      <c r="T31" s="5">
        <f>+R31*(assessment!$J$275*assessment!$E$3)</f>
        <v>0</v>
      </c>
      <c r="V31" s="6">
        <f>+T31/payroll!F31</f>
        <v>0</v>
      </c>
      <c r="X31" s="5">
        <f>IF(V31&lt;$X$2,T31, +payroll!F31 * $X$2)</f>
        <v>0</v>
      </c>
      <c r="Z31" s="5">
        <f t="shared" si="4"/>
        <v>0</v>
      </c>
      <c r="AB31" t="e">
        <f t="shared" si="5"/>
        <v>#DIV/0!</v>
      </c>
    </row>
    <row r="32" spans="1:28">
      <c r="A32" t="s">
        <v>42</v>
      </c>
      <c r="B32" t="s">
        <v>43</v>
      </c>
      <c r="D32" s="42">
        <v>0</v>
      </c>
      <c r="E32" s="42">
        <v>0</v>
      </c>
      <c r="F32" s="42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+R32*(assessment!$J$275*assessment!$E$3)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2">
        <v>0</v>
      </c>
      <c r="E33" s="42">
        <v>0</v>
      </c>
      <c r="F33" s="42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+R33*(assessment!$J$275*assessment!$E$3)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2">
        <v>1</v>
      </c>
      <c r="E34" s="42">
        <v>1</v>
      </c>
      <c r="F34" s="42">
        <v>0</v>
      </c>
      <c r="G34">
        <f t="shared" si="0"/>
        <v>2</v>
      </c>
      <c r="I34" s="22">
        <f t="shared" si="6"/>
        <v>0.66666666666666663</v>
      </c>
      <c r="J34" s="6">
        <f>+IFR!AD34</f>
        <v>2.0159142923991771E-3</v>
      </c>
      <c r="K34" s="14">
        <f t="shared" si="1"/>
        <v>0.95</v>
      </c>
      <c r="L34" s="22">
        <f t="shared" si="7"/>
        <v>0.6333333333333333</v>
      </c>
      <c r="M34" s="14">
        <v>1</v>
      </c>
      <c r="N34" s="14">
        <v>1</v>
      </c>
      <c r="P34" s="22">
        <f t="shared" si="2"/>
        <v>0.6333333333333333</v>
      </c>
      <c r="R34" s="3">
        <f t="shared" si="3"/>
        <v>9.7990422725526325E-5</v>
      </c>
      <c r="T34" s="5">
        <f>+R34*(assessment!$J$275*assessment!$E$3)</f>
        <v>760.17252683777224</v>
      </c>
      <c r="V34" s="6">
        <f>+T34/payroll!F34</f>
        <v>4.4071786666209894E-5</v>
      </c>
      <c r="X34" s="5">
        <f>IF(V34&lt;$X$2,T34, +payroll!F34 * $X$2)</f>
        <v>760.17252683777224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2">
        <v>26</v>
      </c>
      <c r="E35" s="42">
        <v>20</v>
      </c>
      <c r="F35" s="42">
        <v>15</v>
      </c>
      <c r="G35">
        <f t="shared" si="0"/>
        <v>61</v>
      </c>
      <c r="I35" s="22">
        <f t="shared" si="6"/>
        <v>20.333333333333332</v>
      </c>
      <c r="J35" s="6">
        <f>+IFR!AD35</f>
        <v>4.5549789835055794E-3</v>
      </c>
      <c r="K35" s="14">
        <f t="shared" si="1"/>
        <v>0.95</v>
      </c>
      <c r="L35" s="22">
        <f t="shared" si="7"/>
        <v>19.316666666666663</v>
      </c>
      <c r="M35" s="14">
        <v>1</v>
      </c>
      <c r="N35" s="14">
        <v>1</v>
      </c>
      <c r="P35" s="22">
        <f t="shared" si="2"/>
        <v>19.316666666666663</v>
      </c>
      <c r="R35" s="3">
        <f t="shared" si="3"/>
        <v>2.9887078931285522E-3</v>
      </c>
      <c r="T35" s="5">
        <f>+R35*(assessment!$J$275*assessment!$E$3)</f>
        <v>23185.262068552049</v>
      </c>
      <c r="V35" s="6">
        <f>+T35/payroll!F35</f>
        <v>1.1344946724704585E-4</v>
      </c>
      <c r="X35" s="5">
        <f>IF(V35&lt;$X$2,T35, +payroll!F35 * $X$2)</f>
        <v>23185.262068552049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502</v>
      </c>
      <c r="D36" s="42">
        <v>6</v>
      </c>
      <c r="E36" s="42">
        <v>7</v>
      </c>
      <c r="F36" s="42">
        <v>0</v>
      </c>
      <c r="G36">
        <f t="shared" si="0"/>
        <v>13</v>
      </c>
      <c r="I36" s="22">
        <f t="shared" si="6"/>
        <v>4.333333333333333</v>
      </c>
      <c r="J36" s="6">
        <f>+IFR!AD36</f>
        <v>1.2061344069996692E-2</v>
      </c>
      <c r="K36" s="14">
        <f t="shared" si="1"/>
        <v>0.95</v>
      </c>
      <c r="L36" s="22">
        <f t="shared" si="7"/>
        <v>4.1166666666666663</v>
      </c>
      <c r="M36" s="14">
        <v>1</v>
      </c>
      <c r="N36" s="14">
        <v>1</v>
      </c>
      <c r="P36" s="22">
        <f t="shared" si="2"/>
        <v>4.1166666666666663</v>
      </c>
      <c r="R36" s="3">
        <f t="shared" si="3"/>
        <v>6.3693774771592104E-4</v>
      </c>
      <c r="T36" s="5">
        <f>+R36*(assessment!$J$275*assessment!$E$3)</f>
        <v>4941.1214244455186</v>
      </c>
      <c r="V36" s="6">
        <f>+T36/payroll!F36</f>
        <v>3.4611466193063331E-4</v>
      </c>
      <c r="X36" s="5">
        <f>IF(V36&lt;$X$2,T36, +payroll!F36 * $X$2)</f>
        <v>4941.1214244455186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2">
        <v>18</v>
      </c>
      <c r="E37" s="42">
        <v>21</v>
      </c>
      <c r="F37" s="42">
        <v>15</v>
      </c>
      <c r="G37">
        <f t="shared" si="0"/>
        <v>54</v>
      </c>
      <c r="I37" s="22">
        <f t="shared" si="6"/>
        <v>18</v>
      </c>
      <c r="J37" s="6">
        <f>+IFR!AD37</f>
        <v>6.560236318275809E-3</v>
      </c>
      <c r="K37" s="14">
        <f t="shared" si="1"/>
        <v>0.95</v>
      </c>
      <c r="L37" s="22">
        <f t="shared" si="7"/>
        <v>17.099999999999998</v>
      </c>
      <c r="M37" s="14">
        <v>1</v>
      </c>
      <c r="N37" s="14">
        <v>1</v>
      </c>
      <c r="P37" s="22">
        <f t="shared" si="2"/>
        <v>17.099999999999998</v>
      </c>
      <c r="R37" s="3">
        <f t="shared" ref="R37:R68" si="8">+P37/$P$267</f>
        <v>2.6457414135892103E-3</v>
      </c>
      <c r="T37" s="5">
        <f>+R37*(assessment!$J$275*assessment!$E$3)</f>
        <v>20524.658224619845</v>
      </c>
      <c r="V37" s="6">
        <f>+T37/payroll!F37</f>
        <v>1.2707916542803129E-4</v>
      </c>
      <c r="X37" s="5">
        <f>IF(V37&lt;$X$2,T37, +payroll!F37 * $X$2)</f>
        <v>20524.658224619845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2">
        <v>4</v>
      </c>
      <c r="E38" s="42">
        <v>4</v>
      </c>
      <c r="F38" s="42">
        <v>6</v>
      </c>
      <c r="G38">
        <f t="shared" si="0"/>
        <v>14</v>
      </c>
      <c r="I38" s="22">
        <f t="shared" si="6"/>
        <v>4.666666666666667</v>
      </c>
      <c r="J38" s="6">
        <f>+IFR!AD38</f>
        <v>8.0565513606921258E-3</v>
      </c>
      <c r="K38" s="14">
        <f t="shared" si="1"/>
        <v>0.95</v>
      </c>
      <c r="L38" s="22">
        <f t="shared" si="7"/>
        <v>4.4333333333333336</v>
      </c>
      <c r="M38" s="14">
        <v>1</v>
      </c>
      <c r="N38" s="14">
        <v>1</v>
      </c>
      <c r="P38" s="22">
        <f t="shared" si="2"/>
        <v>4.4333333333333336</v>
      </c>
      <c r="R38" s="3">
        <f t="shared" si="8"/>
        <v>6.859329590786843E-4</v>
      </c>
      <c r="T38" s="5">
        <f>+R38*(assessment!$J$275*assessment!$E$3)</f>
        <v>5321.2076878644057</v>
      </c>
      <c r="V38" s="6">
        <f>+T38/payroll!F38</f>
        <v>1.2036278549375217E-4</v>
      </c>
      <c r="X38" s="5">
        <f>IF(V38&lt;$X$2,T38, +payroll!F38 * $X$2)</f>
        <v>5321.2076878644057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2">
        <v>1</v>
      </c>
      <c r="E39" s="42">
        <v>1</v>
      </c>
      <c r="F39" s="42">
        <v>2</v>
      </c>
      <c r="G39">
        <f t="shared" si="0"/>
        <v>4</v>
      </c>
      <c r="I39" s="22">
        <f t="shared" si="6"/>
        <v>1.3333333333333333</v>
      </c>
      <c r="J39" s="6">
        <f>+IFR!AD39</f>
        <v>9.9963068014410211E-3</v>
      </c>
      <c r="K39" s="14">
        <f t="shared" si="1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3">
        <f t="shared" si="8"/>
        <v>1.9598084545105265E-4</v>
      </c>
      <c r="T39" s="5">
        <f>+R39*(assessment!$J$275*assessment!$E$3)</f>
        <v>1520.3450536755445</v>
      </c>
      <c r="V39" s="6">
        <f>+T39/payroll!F39</f>
        <v>2.3675324531021079E-4</v>
      </c>
      <c r="X39" s="5">
        <f>IF(V39&lt;$X$2,T39, +payroll!F39 * $X$2)</f>
        <v>1520.3450536755445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2">
        <v>1</v>
      </c>
      <c r="E40" s="42">
        <v>2</v>
      </c>
      <c r="F40" s="42">
        <v>4</v>
      </c>
      <c r="G40">
        <f t="shared" si="0"/>
        <v>7</v>
      </c>
      <c r="I40" s="22">
        <f t="shared" si="6"/>
        <v>2.3333333333333335</v>
      </c>
      <c r="J40" s="6">
        <f>+IFR!AD40</f>
        <v>1.458675976905406E-2</v>
      </c>
      <c r="K40" s="14">
        <f t="shared" si="1"/>
        <v>0.95</v>
      </c>
      <c r="L40" s="22">
        <f t="shared" si="7"/>
        <v>2.2166666666666668</v>
      </c>
      <c r="M40" s="14">
        <v>1</v>
      </c>
      <c r="N40" s="14">
        <v>1</v>
      </c>
      <c r="P40" s="22">
        <f t="shared" si="2"/>
        <v>2.2166666666666668</v>
      </c>
      <c r="R40" s="3">
        <f t="shared" si="8"/>
        <v>3.4296647953934215E-4</v>
      </c>
      <c r="T40" s="5">
        <f>+R40*(assessment!$J$275*assessment!$E$3)</f>
        <v>2660.6038439322028</v>
      </c>
      <c r="V40" s="6">
        <f>+T40/payroll!F40</f>
        <v>2.6784009980809444E-4</v>
      </c>
      <c r="X40" s="5">
        <f>IF(V40&lt;$X$2,T40, +payroll!F40 * $X$2)</f>
        <v>2660.6038439322028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2">
        <v>0</v>
      </c>
      <c r="E41" s="42">
        <v>0</v>
      </c>
      <c r="F41" s="42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1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8"/>
        <v>0</v>
      </c>
      <c r="T41" s="5">
        <f>+R41*(assessment!$J$275*assessment!$E$3)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537</v>
      </c>
      <c r="D42" s="42">
        <v>1</v>
      </c>
      <c r="E42" s="42">
        <v>1</v>
      </c>
      <c r="F42" s="42">
        <v>1</v>
      </c>
      <c r="G42">
        <f t="shared" si="0"/>
        <v>3</v>
      </c>
      <c r="I42" s="22">
        <f t="shared" si="6"/>
        <v>1</v>
      </c>
      <c r="J42" s="6">
        <f>+IFR!AD42</f>
        <v>0.01</v>
      </c>
      <c r="K42" s="14">
        <f t="shared" si="1"/>
        <v>0.95</v>
      </c>
      <c r="L42" s="22">
        <f t="shared" si="7"/>
        <v>0.95</v>
      </c>
      <c r="M42" s="14">
        <v>1</v>
      </c>
      <c r="N42" s="14">
        <v>1</v>
      </c>
      <c r="P42" s="22">
        <f t="shared" si="2"/>
        <v>0.95</v>
      </c>
      <c r="R42" s="3">
        <f t="shared" si="8"/>
        <v>1.4698563408828947E-4</v>
      </c>
      <c r="T42" s="5">
        <f>+R42*(assessment!$J$275*assessment!$E$3)</f>
        <v>1140.2587902566584</v>
      </c>
      <c r="V42" s="6">
        <f>+T42/payroll!F42</f>
        <v>1.9508965675891124E-4</v>
      </c>
      <c r="X42" s="5">
        <f>IF(V42&lt;$X$2,T42, +payroll!F42 * $X$2)</f>
        <v>1140.2587902566584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2">
        <v>0</v>
      </c>
      <c r="E43" s="42">
        <v>0</v>
      </c>
      <c r="F43" s="42">
        <v>1</v>
      </c>
      <c r="G43">
        <f t="shared" si="0"/>
        <v>1</v>
      </c>
      <c r="I43" s="22">
        <f t="shared" si="6"/>
        <v>0.33333333333333331</v>
      </c>
      <c r="J43" s="6">
        <f>+IFR!AD43</f>
        <v>2.6518164942985942E-3</v>
      </c>
      <c r="K43" s="14">
        <f t="shared" si="1"/>
        <v>0.95</v>
      </c>
      <c r="L43" s="22">
        <f t="shared" si="7"/>
        <v>0.31666666666666665</v>
      </c>
      <c r="M43" s="14">
        <v>1</v>
      </c>
      <c r="N43" s="14">
        <v>1</v>
      </c>
      <c r="P43" s="22">
        <f t="shared" si="2"/>
        <v>0.31666666666666665</v>
      </c>
      <c r="R43" s="3">
        <f t="shared" si="8"/>
        <v>4.8995211362763162E-5</v>
      </c>
      <c r="T43" s="5">
        <f>+R43*(assessment!$J$275*assessment!$E$3)</f>
        <v>380.08626341888612</v>
      </c>
      <c r="V43" s="6">
        <f>+T43/payroll!F43</f>
        <v>2.5263034634066426E-5</v>
      </c>
      <c r="X43" s="5">
        <f>IF(V43&lt;$X$2,T43, +payroll!F43 * $X$2)</f>
        <v>380.08626341888612</v>
      </c>
      <c r="Z43" s="5">
        <f t="shared" si="4"/>
        <v>0</v>
      </c>
      <c r="AB43">
        <f t="shared" si="5"/>
        <v>1</v>
      </c>
    </row>
    <row r="44" spans="1:28">
      <c r="A44" t="s">
        <v>64</v>
      </c>
      <c r="B44" t="s">
        <v>538</v>
      </c>
      <c r="D44" s="42">
        <v>42</v>
      </c>
      <c r="E44" s="42">
        <v>38</v>
      </c>
      <c r="F44" s="42">
        <v>36</v>
      </c>
      <c r="G44">
        <f>SUM(D44:F44)</f>
        <v>116</v>
      </c>
      <c r="I44" s="22">
        <f>AVERAGE(D44:F44)</f>
        <v>38.666666666666664</v>
      </c>
      <c r="J44" s="6">
        <f>+IFR!AD44</f>
        <v>1.2860076341873319E-2</v>
      </c>
      <c r="K44" s="14">
        <f t="shared" si="1"/>
        <v>0.95</v>
      </c>
      <c r="L44" s="22">
        <f>+I44*K44</f>
        <v>36.733333333333327</v>
      </c>
      <c r="M44" s="14">
        <v>1</v>
      </c>
      <c r="N44" s="14">
        <v>1</v>
      </c>
      <c r="P44" s="22">
        <f>+L44*M44*N44</f>
        <v>36.733333333333327</v>
      </c>
      <c r="R44" s="3">
        <f t="shared" si="8"/>
        <v>5.6834445180805257E-3</v>
      </c>
      <c r="T44" s="5">
        <f>+R44*(assessment!$J$275*assessment!$E$3)</f>
        <v>44090.006556590779</v>
      </c>
      <c r="V44" s="6">
        <f>+T44/payroll!F44</f>
        <v>3.5297551966166646E-4</v>
      </c>
      <c r="X44" s="5">
        <f>IF(V44&lt;$X$2,T44, +payroll!F44 * $X$2)</f>
        <v>44090.006556590779</v>
      </c>
      <c r="Z44" s="5">
        <f>+T44-X44</f>
        <v>0</v>
      </c>
      <c r="AB44">
        <f>+X44/T44</f>
        <v>1</v>
      </c>
    </row>
    <row r="45" spans="1:28">
      <c r="A45" t="s">
        <v>561</v>
      </c>
      <c r="B45" t="s">
        <v>562</v>
      </c>
      <c r="D45" s="42">
        <v>0</v>
      </c>
      <c r="E45" s="42">
        <v>0</v>
      </c>
      <c r="F45" s="42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1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8"/>
        <v>0</v>
      </c>
      <c r="T45" s="5">
        <f>+R45*(assessment!$J$275*assessment!$E$3)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2">
        <v>1</v>
      </c>
      <c r="E46" s="42">
        <v>1</v>
      </c>
      <c r="F46" s="42">
        <v>3</v>
      </c>
      <c r="G46">
        <f>SUM(D46:F46)</f>
        <v>5</v>
      </c>
      <c r="I46" s="22">
        <f>AVERAGE(D46:F46)</f>
        <v>1.6666666666666667</v>
      </c>
      <c r="J46" s="6">
        <f>+IFR!AD46</f>
        <v>1.9911593724155057E-2</v>
      </c>
      <c r="K46" s="14">
        <f t="shared" si="1"/>
        <v>0.95</v>
      </c>
      <c r="L46" s="22">
        <f>+I46*K46</f>
        <v>1.5833333333333333</v>
      </c>
      <c r="M46" s="14">
        <v>1</v>
      </c>
      <c r="N46" s="14">
        <v>1</v>
      </c>
      <c r="P46" s="22">
        <f>+L46*M46*N46</f>
        <v>1.5833333333333333</v>
      </c>
      <c r="R46" s="3">
        <f t="shared" si="8"/>
        <v>2.449760568138158E-4</v>
      </c>
      <c r="T46" s="5">
        <f>+R46*(assessment!$J$275*assessment!$E$3)</f>
        <v>1900.4313170944306</v>
      </c>
      <c r="V46" s="6">
        <f>+T46/payroll!F46</f>
        <v>3.6142606907429617E-4</v>
      </c>
      <c r="X46" s="5">
        <f>IF(V46&lt;$X$2,T46, +payroll!F46 * $X$2)</f>
        <v>1900.4313170944306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2">
        <v>2</v>
      </c>
      <c r="E47" s="42">
        <v>1</v>
      </c>
      <c r="F47" s="42">
        <v>6</v>
      </c>
      <c r="G47">
        <f>SUM(D47:F47)</f>
        <v>9</v>
      </c>
      <c r="I47" s="22">
        <f>AVERAGE(D47:F47)</f>
        <v>3</v>
      </c>
      <c r="J47" s="6">
        <f>+IFR!AD47</f>
        <v>1.2802081421321882E-2</v>
      </c>
      <c r="K47" s="14">
        <f t="shared" si="1"/>
        <v>0.95</v>
      </c>
      <c r="L47" s="22">
        <f>+I47*K47</f>
        <v>2.8499999999999996</v>
      </c>
      <c r="M47" s="14">
        <v>1</v>
      </c>
      <c r="N47" s="14">
        <v>1</v>
      </c>
      <c r="P47" s="22">
        <f>+L47*M47*N47</f>
        <v>2.8499999999999996</v>
      </c>
      <c r="R47" s="3">
        <f t="shared" si="8"/>
        <v>4.4095690226486839E-4</v>
      </c>
      <c r="T47" s="5">
        <f>+R47*(assessment!$J$275*assessment!$E$3)</f>
        <v>3420.7763707699746</v>
      </c>
      <c r="V47" s="6">
        <f>+T47/payroll!F47</f>
        <v>1.8051618791468843E-4</v>
      </c>
      <c r="X47" s="5">
        <f>IF(V47&lt;$X$2,T47, +payroll!F47 * $X$2)</f>
        <v>3420.7763707699746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2">
        <v>0</v>
      </c>
      <c r="E48" s="42">
        <v>0</v>
      </c>
      <c r="F48" s="42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1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8"/>
        <v>0</v>
      </c>
      <c r="T48" s="5">
        <f>+R48*(assessment!$J$275*assessment!$E$3)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42">
        <v>0</v>
      </c>
      <c r="E49" s="42">
        <v>0</v>
      </c>
      <c r="F49" s="42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1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8"/>
        <v>0</v>
      </c>
      <c r="T49" s="5">
        <f>+R49*(assessment!$J$275*assessment!$E$3)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2">
        <v>0</v>
      </c>
      <c r="E50" s="42">
        <v>0</v>
      </c>
      <c r="F50" s="42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1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8"/>
        <v>0</v>
      </c>
      <c r="T50" s="5">
        <f>+R50*(assessment!$J$275*assessment!$E$3)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42">
        <v>0</v>
      </c>
      <c r="E51" s="42">
        <v>0</v>
      </c>
      <c r="F51" s="42">
        <v>1</v>
      </c>
      <c r="G51">
        <f t="shared" si="0"/>
        <v>1</v>
      </c>
      <c r="I51" s="22">
        <f t="shared" si="6"/>
        <v>0.33333333333333331</v>
      </c>
      <c r="J51" s="6">
        <f>+IFR!AD51</f>
        <v>5.0000000000000001E-3</v>
      </c>
      <c r="K51" s="14">
        <f t="shared" si="1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8"/>
        <v>4.8995211362763162E-5</v>
      </c>
      <c r="T51" s="5">
        <f>+R51*(assessment!$J$275*assessment!$E$3)</f>
        <v>380.08626341888612</v>
      </c>
      <c r="V51" s="6">
        <f>+T51/payroll!F51</f>
        <v>2.1988109783032287E-4</v>
      </c>
      <c r="X51" s="5">
        <f>IF(V51&lt;$X$2,T51, +payroll!F51 * $X$2)</f>
        <v>380.08626341888612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2">
        <v>0</v>
      </c>
      <c r="E52" s="42">
        <v>0</v>
      </c>
      <c r="F52" s="42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1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8"/>
        <v>0</v>
      </c>
      <c r="T52" s="5">
        <f>+R52*(assessment!$J$275*assessment!$E$3)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2">
        <v>0</v>
      </c>
      <c r="E53" s="42">
        <v>0</v>
      </c>
      <c r="F53" s="42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1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8"/>
        <v>0</v>
      </c>
      <c r="T53" s="5">
        <f>+R53*(assessment!$J$275*assessment!$E$3)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503</v>
      </c>
      <c r="D54" s="42">
        <v>4</v>
      </c>
      <c r="E54" s="42">
        <v>4</v>
      </c>
      <c r="F54" s="42">
        <v>1</v>
      </c>
      <c r="G54">
        <f t="shared" si="0"/>
        <v>9</v>
      </c>
      <c r="I54" s="22">
        <f t="shared" si="6"/>
        <v>3</v>
      </c>
      <c r="J54" s="6">
        <f>+IFR!AD54</f>
        <v>8.339040537062364E-3</v>
      </c>
      <c r="K54" s="14">
        <f t="shared" si="1"/>
        <v>0.95</v>
      </c>
      <c r="L54" s="22">
        <f t="shared" si="7"/>
        <v>2.8499999999999996</v>
      </c>
      <c r="M54" s="14">
        <v>1</v>
      </c>
      <c r="N54" s="14">
        <v>1</v>
      </c>
      <c r="P54" s="22">
        <f t="shared" si="2"/>
        <v>2.8499999999999996</v>
      </c>
      <c r="R54" s="3">
        <f t="shared" si="8"/>
        <v>4.4095690226486839E-4</v>
      </c>
      <c r="T54" s="5">
        <f>+R54*(assessment!$J$275*assessment!$E$3)</f>
        <v>3420.7763707699746</v>
      </c>
      <c r="V54" s="6">
        <f>+T54/payroll!F54</f>
        <v>1.7791354776816324E-4</v>
      </c>
      <c r="X54" s="5">
        <f>IF(V54&lt;$X$2,T54, +payroll!F54 * $X$2)</f>
        <v>3420.7763707699746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2">
        <v>0</v>
      </c>
      <c r="E55" s="42">
        <v>0</v>
      </c>
      <c r="F55" s="42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1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8"/>
        <v>0</v>
      </c>
      <c r="T55" s="5">
        <f>+R55*(assessment!$J$275*assessment!$E$3)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565</v>
      </c>
      <c r="D56" s="42">
        <v>30</v>
      </c>
      <c r="E56" s="42">
        <v>22</v>
      </c>
      <c r="F56" s="42">
        <v>77</v>
      </c>
      <c r="G56">
        <f t="shared" ref="G56:G102" si="9">SUM(D56:F56)</f>
        <v>129</v>
      </c>
      <c r="I56" s="22">
        <f t="shared" ref="I56:I102" si="10">AVERAGE(D56:F56)</f>
        <v>43</v>
      </c>
      <c r="J56" s="6">
        <f>+IFR!AD56</f>
        <v>9.527798688315163E-2</v>
      </c>
      <c r="K56" s="14">
        <f t="shared" si="1"/>
        <v>1.05</v>
      </c>
      <c r="L56" s="22">
        <f t="shared" ref="L56:L102" si="11">+I56*K56</f>
        <v>45.15</v>
      </c>
      <c r="M56" s="14">
        <v>1</v>
      </c>
      <c r="N56" s="14">
        <v>1</v>
      </c>
      <c r="P56" s="22">
        <f t="shared" ref="P56:P102" si="12">+L56*M56*N56</f>
        <v>45.15</v>
      </c>
      <c r="R56" s="3">
        <f t="shared" si="8"/>
        <v>6.9856856621960733E-3</v>
      </c>
      <c r="T56" s="5">
        <f>+R56*(assessment!$J$275*assessment!$E$3)</f>
        <v>54192.299347461179</v>
      </c>
      <c r="V56" s="6">
        <f>+T56/payroll!F56</f>
        <v>2.07652579060378E-3</v>
      </c>
      <c r="X56" s="5">
        <f>IF(V56&lt;$X$2,T56, +payroll!F56 * $X$2)</f>
        <v>54192.299347461179</v>
      </c>
      <c r="Z56" s="5">
        <f t="shared" ref="Z56:Z102" si="13">+T56-X56</f>
        <v>0</v>
      </c>
      <c r="AB56">
        <f t="shared" ref="AB56:AB102" si="14">+X56/T56</f>
        <v>1</v>
      </c>
    </row>
    <row r="57" spans="1:28">
      <c r="A57" t="s">
        <v>85</v>
      </c>
      <c r="B57" t="s">
        <v>86</v>
      </c>
      <c r="D57" s="42">
        <v>4</v>
      </c>
      <c r="E57" s="42">
        <v>5</v>
      </c>
      <c r="F57" s="42">
        <v>4</v>
      </c>
      <c r="G57">
        <f t="shared" si="9"/>
        <v>13</v>
      </c>
      <c r="I57" s="22">
        <f t="shared" si="10"/>
        <v>4.333333333333333</v>
      </c>
      <c r="J57" s="6">
        <f>+IFR!AD57</f>
        <v>1.1475298242232248E-2</v>
      </c>
      <c r="K57" s="14">
        <f t="shared" si="1"/>
        <v>0.95</v>
      </c>
      <c r="L57" s="22">
        <f t="shared" si="11"/>
        <v>4.1166666666666663</v>
      </c>
      <c r="M57" s="14">
        <v>1</v>
      </c>
      <c r="N57" s="14">
        <v>1</v>
      </c>
      <c r="P57" s="22">
        <f t="shared" si="12"/>
        <v>4.1166666666666663</v>
      </c>
      <c r="R57" s="3">
        <f t="shared" si="8"/>
        <v>6.3693774771592104E-4</v>
      </c>
      <c r="T57" s="5">
        <f>+R57*(assessment!$J$275*assessment!$E$3)</f>
        <v>4941.1214244455186</v>
      </c>
      <c r="V57" s="6">
        <f>+T57/payroll!F57</f>
        <v>2.9896303323302063E-4</v>
      </c>
      <c r="X57" s="5">
        <f>IF(V57&lt;$X$2,T57, +payroll!F57 * $X$2)</f>
        <v>4941.1214244455186</v>
      </c>
      <c r="Z57" s="5">
        <f t="shared" si="13"/>
        <v>0</v>
      </c>
      <c r="AB57">
        <f t="shared" si="14"/>
        <v>1</v>
      </c>
    </row>
    <row r="58" spans="1:28">
      <c r="A58" t="s">
        <v>87</v>
      </c>
      <c r="B58" t="s">
        <v>88</v>
      </c>
      <c r="D58" s="42">
        <v>384</v>
      </c>
      <c r="E58" s="42">
        <v>403</v>
      </c>
      <c r="F58" s="42">
        <v>421</v>
      </c>
      <c r="G58">
        <f t="shared" si="9"/>
        <v>1208</v>
      </c>
      <c r="I58" s="22">
        <f t="shared" si="10"/>
        <v>402.66666666666669</v>
      </c>
      <c r="J58" s="6">
        <f>+IFR!AD58</f>
        <v>4.5567107444724718E-2</v>
      </c>
      <c r="K58" s="14">
        <f t="shared" si="1"/>
        <v>1</v>
      </c>
      <c r="L58" s="22">
        <f t="shared" si="11"/>
        <v>402.66666666666669</v>
      </c>
      <c r="M58" s="14">
        <v>1</v>
      </c>
      <c r="N58" s="14">
        <v>1</v>
      </c>
      <c r="P58" s="22">
        <f t="shared" si="12"/>
        <v>402.66666666666669</v>
      </c>
      <c r="R58" s="3">
        <f t="shared" si="8"/>
        <v>6.2301279290755684E-2</v>
      </c>
      <c r="T58" s="5">
        <f>+R58*(assessment!$J$275*assessment!$E$3)</f>
        <v>483309.69074738363</v>
      </c>
      <c r="V58" s="6">
        <f>+T58/payroll!F58</f>
        <v>8.54401191509167E-4</v>
      </c>
      <c r="X58" s="5">
        <f>IF(V58&lt;$X$2,T58, +payroll!F58 * $X$2)</f>
        <v>483309.69074738363</v>
      </c>
      <c r="Z58" s="5">
        <f t="shared" si="13"/>
        <v>0</v>
      </c>
      <c r="AB58">
        <f t="shared" si="14"/>
        <v>1</v>
      </c>
    </row>
    <row r="59" spans="1:28">
      <c r="A59" t="s">
        <v>89</v>
      </c>
      <c r="B59" s="36" t="s">
        <v>563</v>
      </c>
      <c r="D59" s="42">
        <v>0</v>
      </c>
      <c r="E59" s="42">
        <v>0</v>
      </c>
      <c r="F59" s="42">
        <v>0</v>
      </c>
      <c r="G59">
        <f t="shared" si="9"/>
        <v>0</v>
      </c>
      <c r="I59" s="22">
        <f t="shared" si="10"/>
        <v>0</v>
      </c>
      <c r="J59" s="6">
        <f>+IFR!AD59</f>
        <v>0</v>
      </c>
      <c r="K59" s="14">
        <f t="shared" si="1"/>
        <v>0.95</v>
      </c>
      <c r="L59" s="22">
        <f t="shared" si="11"/>
        <v>0</v>
      </c>
      <c r="M59" s="14">
        <v>1</v>
      </c>
      <c r="N59" s="14">
        <v>1</v>
      </c>
      <c r="P59" s="22">
        <f t="shared" si="12"/>
        <v>0</v>
      </c>
      <c r="R59" s="3">
        <f t="shared" si="8"/>
        <v>0</v>
      </c>
      <c r="T59" s="5">
        <f>+R59*(assessment!$J$275*assessment!$E$3)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3"/>
        <v>0</v>
      </c>
      <c r="AB59" t="e">
        <f t="shared" si="14"/>
        <v>#DIV/0!</v>
      </c>
    </row>
    <row r="60" spans="1:28">
      <c r="A60" t="s">
        <v>90</v>
      </c>
      <c r="B60" t="s">
        <v>91</v>
      </c>
      <c r="D60" s="42">
        <v>0</v>
      </c>
      <c r="E60" s="42">
        <v>0</v>
      </c>
      <c r="F60" s="42">
        <v>0</v>
      </c>
      <c r="G60">
        <f t="shared" si="9"/>
        <v>0</v>
      </c>
      <c r="I60" s="22">
        <f t="shared" si="10"/>
        <v>0</v>
      </c>
      <c r="J60" s="6">
        <f>+IFR!AD60</f>
        <v>0</v>
      </c>
      <c r="K60" s="14">
        <f t="shared" si="1"/>
        <v>0.95</v>
      </c>
      <c r="L60" s="22">
        <f t="shared" si="11"/>
        <v>0</v>
      </c>
      <c r="M60" s="14">
        <v>1</v>
      </c>
      <c r="N60" s="14">
        <v>1</v>
      </c>
      <c r="P60" s="22">
        <f t="shared" si="12"/>
        <v>0</v>
      </c>
      <c r="R60" s="3">
        <f t="shared" si="8"/>
        <v>0</v>
      </c>
      <c r="T60" s="5">
        <f>+R60*(assessment!$J$275*assessment!$E$3)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3"/>
        <v>0</v>
      </c>
      <c r="AB60" t="e">
        <f t="shared" si="14"/>
        <v>#DIV/0!</v>
      </c>
    </row>
    <row r="61" spans="1:28">
      <c r="A61" t="s">
        <v>92</v>
      </c>
      <c r="B61" t="s">
        <v>93</v>
      </c>
      <c r="D61" s="42">
        <v>0</v>
      </c>
      <c r="E61" s="42">
        <v>0</v>
      </c>
      <c r="F61" s="42">
        <v>0</v>
      </c>
      <c r="G61">
        <f t="shared" si="9"/>
        <v>0</v>
      </c>
      <c r="I61" s="22">
        <f t="shared" si="10"/>
        <v>0</v>
      </c>
      <c r="J61" s="6">
        <f>+IFR!AD61</f>
        <v>0</v>
      </c>
      <c r="K61" s="14">
        <f t="shared" si="1"/>
        <v>0.95</v>
      </c>
      <c r="L61" s="22">
        <f t="shared" si="11"/>
        <v>0</v>
      </c>
      <c r="M61" s="14">
        <v>1</v>
      </c>
      <c r="N61" s="14">
        <v>1</v>
      </c>
      <c r="P61" s="22">
        <f t="shared" si="12"/>
        <v>0</v>
      </c>
      <c r="R61" s="3">
        <f t="shared" si="8"/>
        <v>0</v>
      </c>
      <c r="T61" s="5">
        <f>+R61*(assessment!$J$275*assessment!$E$3)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3"/>
        <v>0</v>
      </c>
      <c r="AB61" t="e">
        <f t="shared" si="14"/>
        <v>#DIV/0!</v>
      </c>
    </row>
    <row r="62" spans="1:28">
      <c r="A62" t="s">
        <v>495</v>
      </c>
      <c r="B62" t="s">
        <v>496</v>
      </c>
      <c r="D62" s="42">
        <v>2</v>
      </c>
      <c r="E62" s="42">
        <v>3</v>
      </c>
      <c r="F62" s="42">
        <v>2</v>
      </c>
      <c r="G62">
        <f>SUM(D62:F62)</f>
        <v>7</v>
      </c>
      <c r="I62" s="22">
        <f>AVERAGE(D62:F62)</f>
        <v>2.3333333333333335</v>
      </c>
      <c r="J62" s="6">
        <f>+IFR!AD62</f>
        <v>1.4311079182335255E-2</v>
      </c>
      <c r="K62" s="14">
        <f t="shared" si="1"/>
        <v>0.95</v>
      </c>
      <c r="L62" s="22">
        <f>+I62*K62</f>
        <v>2.2166666666666668</v>
      </c>
      <c r="M62" s="14">
        <v>1</v>
      </c>
      <c r="N62" s="14">
        <v>1</v>
      </c>
      <c r="P62" s="22">
        <f>+L62*M62*N62</f>
        <v>2.2166666666666668</v>
      </c>
      <c r="R62" s="3">
        <f t="shared" si="8"/>
        <v>3.4296647953934215E-4</v>
      </c>
      <c r="T62" s="5">
        <f>+R62*(assessment!$J$275*assessment!$E$3)</f>
        <v>2660.6038439322028</v>
      </c>
      <c r="V62" s="6">
        <f>+T62/payroll!F62</f>
        <v>3.6634089074119542E-4</v>
      </c>
      <c r="X62" s="5">
        <f>IF(V62&lt;$X$2,T62, +payroll!F62 * $X$2)</f>
        <v>2660.6038439322028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497</v>
      </c>
      <c r="D63" s="42">
        <v>2</v>
      </c>
      <c r="E63" s="42">
        <v>0</v>
      </c>
      <c r="F63" s="42">
        <v>0</v>
      </c>
      <c r="G63">
        <f t="shared" si="9"/>
        <v>2</v>
      </c>
      <c r="I63" s="22">
        <f t="shared" si="10"/>
        <v>0.66666666666666663</v>
      </c>
      <c r="J63" s="6">
        <f>+IFR!AD63</f>
        <v>3.3333333333333335E-3</v>
      </c>
      <c r="K63" s="14">
        <f t="shared" si="1"/>
        <v>0.95</v>
      </c>
      <c r="L63" s="22">
        <f t="shared" si="11"/>
        <v>0.6333333333333333</v>
      </c>
      <c r="M63" s="14">
        <v>1</v>
      </c>
      <c r="N63" s="14">
        <v>1</v>
      </c>
      <c r="P63" s="22">
        <f t="shared" si="12"/>
        <v>0.6333333333333333</v>
      </c>
      <c r="R63" s="3">
        <f t="shared" si="8"/>
        <v>9.7990422725526325E-5</v>
      </c>
      <c r="T63" s="5">
        <f>+R63*(assessment!$J$275*assessment!$E$3)</f>
        <v>760.17252683777224</v>
      </c>
      <c r="V63" s="6">
        <f>+T63/payroll!F63</f>
        <v>2.1119145898809865E-4</v>
      </c>
      <c r="X63" s="5">
        <f>IF(V63&lt;$X$2,T63, +payroll!F63 * $X$2)</f>
        <v>760.17252683777224</v>
      </c>
      <c r="Z63" s="5">
        <f t="shared" si="13"/>
        <v>0</v>
      </c>
      <c r="AB63">
        <f t="shared" si="14"/>
        <v>1</v>
      </c>
    </row>
    <row r="64" spans="1:28">
      <c r="A64" t="s">
        <v>95</v>
      </c>
      <c r="B64" t="s">
        <v>96</v>
      </c>
      <c r="D64" s="42">
        <v>0</v>
      </c>
      <c r="E64" s="42">
        <v>1</v>
      </c>
      <c r="F64" s="42">
        <v>0</v>
      </c>
      <c r="G64">
        <f t="shared" si="9"/>
        <v>1</v>
      </c>
      <c r="I64" s="22">
        <f t="shared" si="10"/>
        <v>0.33333333333333331</v>
      </c>
      <c r="J64" s="6">
        <f>+IFR!AD64</f>
        <v>1.8242349614630362E-3</v>
      </c>
      <c r="K64" s="14">
        <f t="shared" si="1"/>
        <v>0.95</v>
      </c>
      <c r="L64" s="22">
        <f t="shared" si="11"/>
        <v>0.31666666666666665</v>
      </c>
      <c r="M64" s="14">
        <v>1</v>
      </c>
      <c r="N64" s="14">
        <v>1</v>
      </c>
      <c r="P64" s="22">
        <f t="shared" si="12"/>
        <v>0.31666666666666665</v>
      </c>
      <c r="R64" s="3">
        <f t="shared" si="8"/>
        <v>4.8995211362763162E-5</v>
      </c>
      <c r="T64" s="5">
        <f>+R64*(assessment!$J$275*assessment!$E$3)</f>
        <v>380.08626341888612</v>
      </c>
      <c r="V64" s="6">
        <f>+T64/payroll!F64</f>
        <v>2.3713055064407954E-5</v>
      </c>
      <c r="X64" s="5">
        <f>IF(V64&lt;$X$2,T64, +payroll!F64 * $X$2)</f>
        <v>380.08626341888612</v>
      </c>
      <c r="Z64" s="5">
        <f t="shared" si="13"/>
        <v>0</v>
      </c>
      <c r="AB64">
        <f t="shared" si="14"/>
        <v>1</v>
      </c>
    </row>
    <row r="65" spans="1:28">
      <c r="A65" t="s">
        <v>97</v>
      </c>
      <c r="B65" t="s">
        <v>98</v>
      </c>
      <c r="D65" s="42">
        <v>4</v>
      </c>
      <c r="E65" s="42">
        <v>5</v>
      </c>
      <c r="F65" s="42">
        <v>0</v>
      </c>
      <c r="G65">
        <f t="shared" si="9"/>
        <v>9</v>
      </c>
      <c r="I65" s="22">
        <f t="shared" si="10"/>
        <v>3</v>
      </c>
      <c r="J65" s="6">
        <f>+IFR!AD65</f>
        <v>6.5248521272653522E-3</v>
      </c>
      <c r="K65" s="14">
        <f t="shared" si="1"/>
        <v>0.95</v>
      </c>
      <c r="L65" s="22">
        <f t="shared" si="11"/>
        <v>2.8499999999999996</v>
      </c>
      <c r="M65" s="14">
        <v>1</v>
      </c>
      <c r="N65" s="14">
        <v>1</v>
      </c>
      <c r="P65" s="22">
        <f t="shared" si="12"/>
        <v>2.8499999999999996</v>
      </c>
      <c r="R65" s="3">
        <f t="shared" si="8"/>
        <v>4.4095690226486839E-4</v>
      </c>
      <c r="T65" s="5">
        <f>+R65*(assessment!$J$275*assessment!$E$3)</f>
        <v>3420.7763707699746</v>
      </c>
      <c r="V65" s="6">
        <f>+T65/payroll!F65</f>
        <v>1.8089639525271521E-4</v>
      </c>
      <c r="X65" s="5">
        <f>IF(V65&lt;$X$2,T65, +payroll!F65 * $X$2)</f>
        <v>3420.7763707699746</v>
      </c>
      <c r="Z65" s="5">
        <f t="shared" si="13"/>
        <v>0</v>
      </c>
      <c r="AB65">
        <f t="shared" si="14"/>
        <v>1</v>
      </c>
    </row>
    <row r="66" spans="1:28">
      <c r="A66" t="s">
        <v>99</v>
      </c>
      <c r="B66" t="s">
        <v>100</v>
      </c>
      <c r="D66" s="42">
        <v>18</v>
      </c>
      <c r="E66" s="42">
        <v>11</v>
      </c>
      <c r="F66" s="42">
        <v>9</v>
      </c>
      <c r="G66">
        <f t="shared" si="9"/>
        <v>38</v>
      </c>
      <c r="I66" s="22">
        <f t="shared" si="10"/>
        <v>12.666666666666666</v>
      </c>
      <c r="J66" s="6">
        <f>+IFR!AD66</f>
        <v>8.0960920336335691E-3</v>
      </c>
      <c r="K66" s="14">
        <f t="shared" si="1"/>
        <v>0.95</v>
      </c>
      <c r="L66" s="22">
        <f t="shared" si="11"/>
        <v>12.033333333333331</v>
      </c>
      <c r="M66" s="14">
        <v>1</v>
      </c>
      <c r="N66" s="14">
        <v>1</v>
      </c>
      <c r="P66" s="22">
        <f t="shared" si="12"/>
        <v>12.033333333333331</v>
      </c>
      <c r="R66" s="3">
        <f t="shared" si="8"/>
        <v>1.8618180317849999E-3</v>
      </c>
      <c r="T66" s="5">
        <f>+R66*(assessment!$J$275*assessment!$E$3)</f>
        <v>14443.278009917671</v>
      </c>
      <c r="V66" s="6">
        <f>+T66/payroll!F66</f>
        <v>1.971453553625431E-4</v>
      </c>
      <c r="X66" s="5">
        <f>IF(V66&lt;$X$2,T66, +payroll!F66 * $X$2)</f>
        <v>14443.278009917671</v>
      </c>
      <c r="Z66" s="5">
        <f t="shared" si="13"/>
        <v>0</v>
      </c>
      <c r="AB66">
        <f t="shared" si="14"/>
        <v>1</v>
      </c>
    </row>
    <row r="67" spans="1:28">
      <c r="A67" t="s">
        <v>101</v>
      </c>
      <c r="B67" t="s">
        <v>539</v>
      </c>
      <c r="D67" s="42">
        <v>5</v>
      </c>
      <c r="E67" s="42">
        <v>6</v>
      </c>
      <c r="F67" s="42">
        <v>5</v>
      </c>
      <c r="G67">
        <f t="shared" si="9"/>
        <v>16</v>
      </c>
      <c r="I67" s="22">
        <f t="shared" si="10"/>
        <v>5.333333333333333</v>
      </c>
      <c r="J67" s="6">
        <f>+IFR!AD67</f>
        <v>7.2522490204683975E-3</v>
      </c>
      <c r="K67" s="14">
        <f t="shared" si="1"/>
        <v>0.95</v>
      </c>
      <c r="L67" s="22">
        <f t="shared" si="11"/>
        <v>5.0666666666666664</v>
      </c>
      <c r="M67" s="14">
        <v>1</v>
      </c>
      <c r="N67" s="14">
        <v>1</v>
      </c>
      <c r="P67" s="22">
        <f t="shared" si="12"/>
        <v>5.0666666666666664</v>
      </c>
      <c r="R67" s="3">
        <f t="shared" si="8"/>
        <v>7.839233818042106E-4</v>
      </c>
      <c r="T67" s="5">
        <f>+R67*(assessment!$J$275*assessment!$E$3)</f>
        <v>6081.3802147021779</v>
      </c>
      <c r="V67" s="6">
        <f>+T67/payroll!F67</f>
        <v>1.4832617112045543E-4</v>
      </c>
      <c r="X67" s="5">
        <f>IF(V67&lt;$X$2,T67, +payroll!F67 * $X$2)</f>
        <v>6081.3802147021779</v>
      </c>
      <c r="Z67" s="5">
        <f t="shared" si="13"/>
        <v>0</v>
      </c>
      <c r="AB67">
        <f t="shared" si="14"/>
        <v>1</v>
      </c>
    </row>
    <row r="68" spans="1:28">
      <c r="A68" t="s">
        <v>102</v>
      </c>
      <c r="B68" t="s">
        <v>103</v>
      </c>
      <c r="D68" s="42">
        <v>0</v>
      </c>
      <c r="E68" s="42">
        <v>0</v>
      </c>
      <c r="F68" s="42">
        <v>0</v>
      </c>
      <c r="G68">
        <f t="shared" si="9"/>
        <v>0</v>
      </c>
      <c r="I68" s="22">
        <f t="shared" si="10"/>
        <v>0</v>
      </c>
      <c r="J68" s="6">
        <f>+IFR!AD68</f>
        <v>0</v>
      </c>
      <c r="K68" s="14">
        <f t="shared" si="1"/>
        <v>0.95</v>
      </c>
      <c r="L68" s="22">
        <f t="shared" si="11"/>
        <v>0</v>
      </c>
      <c r="M68" s="14">
        <v>1</v>
      </c>
      <c r="N68" s="14">
        <v>1</v>
      </c>
      <c r="P68" s="22">
        <f t="shared" si="12"/>
        <v>0</v>
      </c>
      <c r="R68" s="3">
        <f t="shared" si="8"/>
        <v>0</v>
      </c>
      <c r="T68" s="5">
        <f>+R68*(assessment!$J$275*assessment!$E$3)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3"/>
        <v>0</v>
      </c>
      <c r="AB68" t="e">
        <f t="shared" si="14"/>
        <v>#DIV/0!</v>
      </c>
    </row>
    <row r="69" spans="1:28">
      <c r="A69" t="s">
        <v>104</v>
      </c>
      <c r="B69" t="s">
        <v>105</v>
      </c>
      <c r="D69" s="42">
        <v>0</v>
      </c>
      <c r="E69" s="42">
        <v>0</v>
      </c>
      <c r="F69" s="42">
        <v>0</v>
      </c>
      <c r="G69">
        <f t="shared" si="9"/>
        <v>0</v>
      </c>
      <c r="I69" s="22">
        <f t="shared" si="10"/>
        <v>0</v>
      </c>
      <c r="J69" s="6">
        <f>+IFR!AD69</f>
        <v>0</v>
      </c>
      <c r="K69" s="14">
        <f t="shared" ref="K69:K132" si="15">IF(+J69&lt;$E$270,$I$270,IF(J69&gt;$E$272,$I$272,$I$271))</f>
        <v>0.95</v>
      </c>
      <c r="L69" s="22">
        <f t="shared" si="11"/>
        <v>0</v>
      </c>
      <c r="M69" s="14">
        <v>1</v>
      </c>
      <c r="N69" s="14">
        <v>1</v>
      </c>
      <c r="P69" s="22">
        <f t="shared" si="12"/>
        <v>0</v>
      </c>
      <c r="R69" s="3">
        <f t="shared" ref="R69:R100" si="16">+P69/$P$267</f>
        <v>0</v>
      </c>
      <c r="T69" s="5">
        <f>+R69*(assessment!$J$275*assessment!$E$3)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3"/>
        <v>0</v>
      </c>
      <c r="AB69" t="e">
        <f t="shared" si="14"/>
        <v>#DIV/0!</v>
      </c>
    </row>
    <row r="70" spans="1:28">
      <c r="A70" t="s">
        <v>106</v>
      </c>
      <c r="B70" t="s">
        <v>107</v>
      </c>
      <c r="D70" s="42">
        <v>18</v>
      </c>
      <c r="E70" s="42">
        <v>14</v>
      </c>
      <c r="F70" s="42">
        <v>13</v>
      </c>
      <c r="G70">
        <f t="shared" si="9"/>
        <v>45</v>
      </c>
      <c r="I70" s="22">
        <f t="shared" si="10"/>
        <v>15</v>
      </c>
      <c r="J70" s="6">
        <f>+IFR!AD70</f>
        <v>2.3958229170748458E-2</v>
      </c>
      <c r="K70" s="14">
        <f t="shared" si="15"/>
        <v>0.95</v>
      </c>
      <c r="L70" s="22">
        <f t="shared" si="11"/>
        <v>14.25</v>
      </c>
      <c r="M70" s="14">
        <v>1</v>
      </c>
      <c r="N70" s="14">
        <v>1</v>
      </c>
      <c r="P70" s="22">
        <f t="shared" si="12"/>
        <v>14.25</v>
      </c>
      <c r="R70" s="3">
        <f t="shared" si="16"/>
        <v>2.2047845113243422E-3</v>
      </c>
      <c r="T70" s="5">
        <f>+R70*(assessment!$J$275*assessment!$E$3)</f>
        <v>17103.881853849874</v>
      </c>
      <c r="V70" s="6">
        <f>+T70/payroll!F70</f>
        <v>5.2598320402771946E-4</v>
      </c>
      <c r="X70" s="5">
        <f>IF(V70&lt;$X$2,T70, +payroll!F70 * $X$2)</f>
        <v>17103.881853849874</v>
      </c>
      <c r="Z70" s="5">
        <f t="shared" si="13"/>
        <v>0</v>
      </c>
      <c r="AB70">
        <f t="shared" si="14"/>
        <v>1</v>
      </c>
    </row>
    <row r="71" spans="1:28">
      <c r="A71" t="s">
        <v>108</v>
      </c>
      <c r="B71" t="s">
        <v>109</v>
      </c>
      <c r="D71" s="42">
        <v>0</v>
      </c>
      <c r="E71" s="42">
        <v>0</v>
      </c>
      <c r="F71" s="42">
        <v>1</v>
      </c>
      <c r="G71">
        <f t="shared" si="9"/>
        <v>1</v>
      </c>
      <c r="I71" s="22">
        <f t="shared" si="10"/>
        <v>0.33333333333333331</v>
      </c>
      <c r="J71" s="6">
        <f>+IFR!AD71</f>
        <v>5.0000000000000001E-3</v>
      </c>
      <c r="K71" s="14">
        <f t="shared" si="15"/>
        <v>0.95</v>
      </c>
      <c r="L71" s="22">
        <f t="shared" si="11"/>
        <v>0.31666666666666665</v>
      </c>
      <c r="M71" s="14">
        <v>1</v>
      </c>
      <c r="N71" s="14">
        <v>1</v>
      </c>
      <c r="P71" s="22">
        <f t="shared" si="12"/>
        <v>0.31666666666666665</v>
      </c>
      <c r="R71" s="3">
        <f t="shared" si="16"/>
        <v>4.8995211362763162E-5</v>
      </c>
      <c r="T71" s="5">
        <f>+R71*(assessment!$J$275*assessment!$E$3)</f>
        <v>380.08626341888612</v>
      </c>
      <c r="V71" s="6">
        <f>+T71/payroll!F71</f>
        <v>2.8980386008818675E-4</v>
      </c>
      <c r="X71" s="5">
        <f>IF(V71&lt;$X$2,T71, +payroll!F71 * $X$2)</f>
        <v>380.08626341888612</v>
      </c>
      <c r="Z71" s="5">
        <f t="shared" si="13"/>
        <v>0</v>
      </c>
      <c r="AB71">
        <f t="shared" si="14"/>
        <v>1</v>
      </c>
    </row>
    <row r="72" spans="1:28">
      <c r="A72" t="s">
        <v>110</v>
      </c>
      <c r="B72" t="s">
        <v>111</v>
      </c>
      <c r="D72" s="42">
        <v>0</v>
      </c>
      <c r="E72" s="42">
        <v>0</v>
      </c>
      <c r="F72" s="42">
        <v>0</v>
      </c>
      <c r="G72">
        <f t="shared" si="9"/>
        <v>0</v>
      </c>
      <c r="I72" s="22">
        <f t="shared" si="10"/>
        <v>0</v>
      </c>
      <c r="J72" s="6">
        <f>+IFR!AD72</f>
        <v>0</v>
      </c>
      <c r="K72" s="14">
        <f t="shared" si="15"/>
        <v>0.95</v>
      </c>
      <c r="L72" s="22">
        <f t="shared" si="11"/>
        <v>0</v>
      </c>
      <c r="M72" s="14">
        <v>1</v>
      </c>
      <c r="N72" s="14">
        <v>1</v>
      </c>
      <c r="P72" s="22">
        <f t="shared" si="12"/>
        <v>0</v>
      </c>
      <c r="R72" s="3">
        <f t="shared" si="16"/>
        <v>0</v>
      </c>
      <c r="T72" s="5">
        <f>+R72*(assessment!$J$275*assessment!$E$3)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3"/>
        <v>0</v>
      </c>
      <c r="AB72" t="e">
        <f t="shared" si="14"/>
        <v>#DIV/0!</v>
      </c>
    </row>
    <row r="73" spans="1:28">
      <c r="A73" t="s">
        <v>112</v>
      </c>
      <c r="B73" t="s">
        <v>113</v>
      </c>
      <c r="D73" s="42">
        <v>0</v>
      </c>
      <c r="E73" s="42">
        <v>0</v>
      </c>
      <c r="F73" s="42">
        <v>0</v>
      </c>
      <c r="G73">
        <f t="shared" si="9"/>
        <v>0</v>
      </c>
      <c r="I73" s="22">
        <f t="shared" si="10"/>
        <v>0</v>
      </c>
      <c r="J73" s="6">
        <f>+IFR!AD73</f>
        <v>0</v>
      </c>
      <c r="K73" s="14">
        <f t="shared" si="15"/>
        <v>0.95</v>
      </c>
      <c r="L73" s="22">
        <f t="shared" si="11"/>
        <v>0</v>
      </c>
      <c r="M73" s="14">
        <v>1</v>
      </c>
      <c r="N73" s="14">
        <v>1</v>
      </c>
      <c r="P73" s="22">
        <f t="shared" si="12"/>
        <v>0</v>
      </c>
      <c r="R73" s="3">
        <f t="shared" si="16"/>
        <v>0</v>
      </c>
      <c r="T73" s="5">
        <f>+R73*(assessment!$J$275*assessment!$E$3)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3"/>
        <v>0</v>
      </c>
      <c r="AB73" t="e">
        <f t="shared" si="14"/>
        <v>#DIV/0!</v>
      </c>
    </row>
    <row r="74" spans="1:28">
      <c r="A74" t="s">
        <v>114</v>
      </c>
      <c r="B74" t="s">
        <v>115</v>
      </c>
      <c r="D74" s="42">
        <v>0</v>
      </c>
      <c r="E74" s="42">
        <v>0</v>
      </c>
      <c r="F74" s="42">
        <v>0</v>
      </c>
      <c r="G74">
        <f t="shared" si="9"/>
        <v>0</v>
      </c>
      <c r="I74" s="22">
        <f t="shared" si="10"/>
        <v>0</v>
      </c>
      <c r="J74" s="6">
        <f>+IFR!AD74</f>
        <v>0</v>
      </c>
      <c r="K74" s="14">
        <f t="shared" si="15"/>
        <v>0.95</v>
      </c>
      <c r="L74" s="22">
        <f t="shared" si="11"/>
        <v>0</v>
      </c>
      <c r="M74" s="14">
        <v>1</v>
      </c>
      <c r="N74" s="14">
        <v>1</v>
      </c>
      <c r="P74" s="22">
        <f t="shared" si="12"/>
        <v>0</v>
      </c>
      <c r="R74" s="3">
        <f t="shared" si="16"/>
        <v>0</v>
      </c>
      <c r="T74" s="5">
        <f>+R74*(assessment!$J$275*assessment!$E$3)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3"/>
        <v>0</v>
      </c>
      <c r="AB74" t="e">
        <f t="shared" si="14"/>
        <v>#DIV/0!</v>
      </c>
    </row>
    <row r="75" spans="1:28">
      <c r="A75" t="s">
        <v>116</v>
      </c>
      <c r="B75" t="s">
        <v>117</v>
      </c>
      <c r="D75" s="42">
        <v>0</v>
      </c>
      <c r="E75" s="42">
        <v>0</v>
      </c>
      <c r="F75" s="42">
        <v>0</v>
      </c>
      <c r="G75">
        <f t="shared" si="9"/>
        <v>0</v>
      </c>
      <c r="I75" s="22">
        <f t="shared" si="10"/>
        <v>0</v>
      </c>
      <c r="J75" s="6">
        <f>+IFR!AD75</f>
        <v>0</v>
      </c>
      <c r="K75" s="14">
        <f t="shared" si="15"/>
        <v>0.95</v>
      </c>
      <c r="L75" s="22">
        <f t="shared" si="11"/>
        <v>0</v>
      </c>
      <c r="M75" s="14">
        <v>1</v>
      </c>
      <c r="N75" s="14">
        <v>1</v>
      </c>
      <c r="P75" s="22">
        <f t="shared" si="12"/>
        <v>0</v>
      </c>
      <c r="R75" s="3">
        <f t="shared" si="16"/>
        <v>0</v>
      </c>
      <c r="T75" s="5">
        <f>+R75*(assessment!$J$275*assessment!$E$3)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3"/>
        <v>0</v>
      </c>
      <c r="AB75" t="e">
        <f t="shared" si="14"/>
        <v>#DIV/0!</v>
      </c>
    </row>
    <row r="76" spans="1:28">
      <c r="A76" t="s">
        <v>118</v>
      </c>
      <c r="B76" t="s">
        <v>119</v>
      </c>
      <c r="D76" s="42">
        <v>1</v>
      </c>
      <c r="E76" s="42">
        <v>1</v>
      </c>
      <c r="F76" s="42">
        <v>0</v>
      </c>
      <c r="G76">
        <f t="shared" si="9"/>
        <v>2</v>
      </c>
      <c r="I76" s="22">
        <f t="shared" si="10"/>
        <v>0.66666666666666663</v>
      </c>
      <c r="J76" s="6">
        <f>+IFR!AD76</f>
        <v>3.0240423046178446E-3</v>
      </c>
      <c r="K76" s="14">
        <f t="shared" si="15"/>
        <v>0.95</v>
      </c>
      <c r="L76" s="22">
        <f t="shared" si="11"/>
        <v>0.6333333333333333</v>
      </c>
      <c r="M76" s="14">
        <v>1</v>
      </c>
      <c r="N76" s="14">
        <v>1</v>
      </c>
      <c r="P76" s="22">
        <f t="shared" si="12"/>
        <v>0.6333333333333333</v>
      </c>
      <c r="R76" s="3">
        <f t="shared" si="16"/>
        <v>9.7990422725526325E-5</v>
      </c>
      <c r="T76" s="5">
        <f>+R76*(assessment!$J$275*assessment!$E$3)</f>
        <v>760.17252683777224</v>
      </c>
      <c r="V76" s="6">
        <f>+T76/payroll!F76</f>
        <v>6.4626710876984557E-5</v>
      </c>
      <c r="X76" s="5">
        <f>IF(V76&lt;$X$2,T76, +payroll!F76 * $X$2)</f>
        <v>760.17252683777224</v>
      </c>
      <c r="Z76" s="5">
        <f t="shared" si="13"/>
        <v>0</v>
      </c>
      <c r="AB76">
        <f t="shared" si="14"/>
        <v>1</v>
      </c>
    </row>
    <row r="77" spans="1:28">
      <c r="A77" t="s">
        <v>120</v>
      </c>
      <c r="B77" t="s">
        <v>121</v>
      </c>
      <c r="D77" s="42">
        <v>0</v>
      </c>
      <c r="E77" s="42">
        <v>0</v>
      </c>
      <c r="F77" s="42">
        <v>0</v>
      </c>
      <c r="G77">
        <f t="shared" si="9"/>
        <v>0</v>
      </c>
      <c r="I77" s="22">
        <f t="shared" si="10"/>
        <v>0</v>
      </c>
      <c r="J77" s="6">
        <f>+IFR!AD77</f>
        <v>0</v>
      </c>
      <c r="K77" s="14">
        <f t="shared" si="15"/>
        <v>0.95</v>
      </c>
      <c r="L77" s="22">
        <f t="shared" si="11"/>
        <v>0</v>
      </c>
      <c r="M77" s="14">
        <v>1</v>
      </c>
      <c r="N77" s="14">
        <v>1</v>
      </c>
      <c r="P77" s="22">
        <f t="shared" si="12"/>
        <v>0</v>
      </c>
      <c r="R77" s="3">
        <f t="shared" si="16"/>
        <v>0</v>
      </c>
      <c r="T77" s="5">
        <f>+R77*(assessment!$J$275*assessment!$E$3)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3"/>
        <v>0</v>
      </c>
      <c r="AB77" t="e">
        <f t="shared" si="14"/>
        <v>#DIV/0!</v>
      </c>
    </row>
    <row r="78" spans="1:28">
      <c r="A78" t="s">
        <v>122</v>
      </c>
      <c r="B78" t="s">
        <v>123</v>
      </c>
      <c r="D78" s="42">
        <v>0</v>
      </c>
      <c r="E78" s="42">
        <v>0</v>
      </c>
      <c r="F78" s="42">
        <v>0</v>
      </c>
      <c r="G78">
        <f t="shared" si="9"/>
        <v>0</v>
      </c>
      <c r="I78" s="22">
        <f t="shared" si="10"/>
        <v>0</v>
      </c>
      <c r="J78" s="6">
        <f>+IFR!AD78</f>
        <v>0</v>
      </c>
      <c r="K78" s="14">
        <f t="shared" si="15"/>
        <v>0.95</v>
      </c>
      <c r="L78" s="22">
        <f t="shared" si="11"/>
        <v>0</v>
      </c>
      <c r="M78" s="14">
        <v>1</v>
      </c>
      <c r="N78" s="14">
        <v>1</v>
      </c>
      <c r="P78" s="22">
        <f t="shared" si="12"/>
        <v>0</v>
      </c>
      <c r="R78" s="3">
        <f t="shared" si="16"/>
        <v>0</v>
      </c>
      <c r="T78" s="5">
        <f>+R78*(assessment!$J$275*assessment!$E$3)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3"/>
        <v>0</v>
      </c>
      <c r="AB78" t="e">
        <f t="shared" si="14"/>
        <v>#DIV/0!</v>
      </c>
    </row>
    <row r="79" spans="1:28">
      <c r="A79" t="s">
        <v>124</v>
      </c>
      <c r="B79" t="s">
        <v>504</v>
      </c>
      <c r="D79" s="42">
        <v>0</v>
      </c>
      <c r="E79" s="42">
        <v>0</v>
      </c>
      <c r="F79" s="42">
        <v>0</v>
      </c>
      <c r="G79">
        <f t="shared" si="9"/>
        <v>0</v>
      </c>
      <c r="I79" s="22">
        <f t="shared" si="10"/>
        <v>0</v>
      </c>
      <c r="J79" s="6">
        <f>+IFR!AD79</f>
        <v>0</v>
      </c>
      <c r="K79" s="14">
        <f t="shared" si="15"/>
        <v>0.95</v>
      </c>
      <c r="L79" s="22">
        <f t="shared" si="11"/>
        <v>0</v>
      </c>
      <c r="M79" s="14">
        <v>1</v>
      </c>
      <c r="N79" s="14">
        <v>1</v>
      </c>
      <c r="P79" s="22">
        <f t="shared" si="12"/>
        <v>0</v>
      </c>
      <c r="R79" s="3">
        <f t="shared" si="16"/>
        <v>0</v>
      </c>
      <c r="T79" s="5">
        <f>+R79*(assessment!$J$275*assessment!$E$3)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3"/>
        <v>0</v>
      </c>
      <c r="AB79" t="e">
        <f t="shared" si="14"/>
        <v>#DIV/0!</v>
      </c>
    </row>
    <row r="80" spans="1:28">
      <c r="A80" t="s">
        <v>125</v>
      </c>
      <c r="B80" t="s">
        <v>126</v>
      </c>
      <c r="D80" s="42">
        <v>2</v>
      </c>
      <c r="E80" s="42">
        <v>3</v>
      </c>
      <c r="F80" s="42">
        <v>3</v>
      </c>
      <c r="G80">
        <f t="shared" si="9"/>
        <v>8</v>
      </c>
      <c r="I80" s="22">
        <f t="shared" si="10"/>
        <v>2.6666666666666665</v>
      </c>
      <c r="J80" s="6">
        <f>+IFR!AD80</f>
        <v>2.4818435818483048E-2</v>
      </c>
      <c r="K80" s="14">
        <f t="shared" si="15"/>
        <v>0.95</v>
      </c>
      <c r="L80" s="22">
        <f t="shared" si="11"/>
        <v>2.5333333333333332</v>
      </c>
      <c r="M80" s="14">
        <v>1</v>
      </c>
      <c r="N80" s="14">
        <v>1</v>
      </c>
      <c r="P80" s="22">
        <f t="shared" si="12"/>
        <v>2.5333333333333332</v>
      </c>
      <c r="R80" s="3">
        <f t="shared" si="16"/>
        <v>3.919616909021053E-4</v>
      </c>
      <c r="T80" s="5">
        <f>+R80*(assessment!$J$275*assessment!$E$3)</f>
        <v>3040.690107351089</v>
      </c>
      <c r="V80" s="6">
        <f>+T80/payroll!F80</f>
        <v>5.1571655991174581E-4</v>
      </c>
      <c r="X80" s="5">
        <f>IF(V80&lt;$X$2,T80, +payroll!F80 * $X$2)</f>
        <v>3040.690107351089</v>
      </c>
      <c r="Z80" s="5">
        <f t="shared" si="13"/>
        <v>0</v>
      </c>
      <c r="AB80">
        <f t="shared" si="14"/>
        <v>1</v>
      </c>
    </row>
    <row r="81" spans="1:28">
      <c r="A81" t="s">
        <v>483</v>
      </c>
      <c r="B81" t="s">
        <v>540</v>
      </c>
      <c r="D81" s="42">
        <v>0</v>
      </c>
      <c r="E81" s="42">
        <v>0</v>
      </c>
      <c r="F81" s="42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5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+R81*(assessment!$J$275*assessment!$E$3)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498</v>
      </c>
      <c r="D82" s="42">
        <v>0</v>
      </c>
      <c r="E82" s="42">
        <v>1</v>
      </c>
      <c r="F82" s="42">
        <v>0</v>
      </c>
      <c r="G82">
        <f t="shared" si="9"/>
        <v>1</v>
      </c>
      <c r="I82" s="22">
        <f t="shared" si="10"/>
        <v>0.33333333333333331</v>
      </c>
      <c r="J82" s="6">
        <f>+IFR!AD82</f>
        <v>2.0846362309776944E-3</v>
      </c>
      <c r="K82" s="14">
        <f t="shared" si="15"/>
        <v>0.95</v>
      </c>
      <c r="L82" s="22">
        <f t="shared" si="11"/>
        <v>0.31666666666666665</v>
      </c>
      <c r="M82" s="14">
        <v>1</v>
      </c>
      <c r="N82" s="14">
        <v>1</v>
      </c>
      <c r="P82" s="22">
        <f t="shared" si="12"/>
        <v>0.31666666666666665</v>
      </c>
      <c r="R82" s="3">
        <f t="shared" si="16"/>
        <v>4.8995211362763162E-5</v>
      </c>
      <c r="T82" s="5">
        <f>+R82*(assessment!$J$275*assessment!$E$3)</f>
        <v>380.08626341888612</v>
      </c>
      <c r="V82" s="6">
        <f>+T82/payroll!F82</f>
        <v>4.7702416453659574E-5</v>
      </c>
      <c r="X82" s="5">
        <f>IF(V82&lt;$X$2,T82, +payroll!F82 * $X$2)</f>
        <v>380.08626341888612</v>
      </c>
      <c r="Z82" s="5">
        <f t="shared" si="13"/>
        <v>0</v>
      </c>
      <c r="AB82">
        <f t="shared" si="14"/>
        <v>1</v>
      </c>
    </row>
    <row r="83" spans="1:28">
      <c r="A83" t="s">
        <v>128</v>
      </c>
      <c r="B83" t="s">
        <v>129</v>
      </c>
      <c r="D83" s="42">
        <v>0</v>
      </c>
      <c r="E83" s="42">
        <v>0</v>
      </c>
      <c r="F83" s="42">
        <v>0</v>
      </c>
      <c r="G83">
        <f t="shared" si="9"/>
        <v>0</v>
      </c>
      <c r="I83" s="22">
        <f t="shared" si="10"/>
        <v>0</v>
      </c>
      <c r="J83" s="6">
        <f>+IFR!AD83</f>
        <v>0</v>
      </c>
      <c r="K83" s="14">
        <f t="shared" si="15"/>
        <v>0.95</v>
      </c>
      <c r="L83" s="22">
        <f t="shared" si="11"/>
        <v>0</v>
      </c>
      <c r="M83" s="14">
        <v>1</v>
      </c>
      <c r="N83" s="14">
        <v>1</v>
      </c>
      <c r="P83" s="22">
        <f t="shared" si="12"/>
        <v>0</v>
      </c>
      <c r="R83" s="3">
        <f t="shared" si="16"/>
        <v>0</v>
      </c>
      <c r="T83" s="5">
        <f>+R83*(assessment!$J$275*assessment!$E$3)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3"/>
        <v>0</v>
      </c>
      <c r="AB83" t="e">
        <f t="shared" si="14"/>
        <v>#DIV/0!</v>
      </c>
    </row>
    <row r="84" spans="1:28">
      <c r="A84" t="s">
        <v>130</v>
      </c>
      <c r="B84" t="s">
        <v>541</v>
      </c>
      <c r="D84" s="42">
        <v>1</v>
      </c>
      <c r="E84" s="42">
        <v>1</v>
      </c>
      <c r="F84" s="42">
        <v>0</v>
      </c>
      <c r="G84">
        <f t="shared" si="9"/>
        <v>2</v>
      </c>
      <c r="I84" s="22">
        <f t="shared" si="10"/>
        <v>0.66666666666666663</v>
      </c>
      <c r="J84" s="6">
        <f>+IFR!AD84</f>
        <v>4.796810766960021E-3</v>
      </c>
      <c r="K84" s="14">
        <f t="shared" si="15"/>
        <v>0.95</v>
      </c>
      <c r="L84" s="22">
        <f t="shared" si="11"/>
        <v>0.6333333333333333</v>
      </c>
      <c r="M84" s="14">
        <v>1</v>
      </c>
      <c r="N84" s="14">
        <v>1</v>
      </c>
      <c r="P84" s="22">
        <f t="shared" si="12"/>
        <v>0.6333333333333333</v>
      </c>
      <c r="R84" s="3">
        <f t="shared" si="16"/>
        <v>9.7990422725526325E-5</v>
      </c>
      <c r="T84" s="5">
        <f>+R84*(assessment!$J$275*assessment!$E$3)</f>
        <v>760.17252683777224</v>
      </c>
      <c r="V84" s="6">
        <f>+T84/payroll!F84</f>
        <v>1.303503508351256E-4</v>
      </c>
      <c r="X84" s="5">
        <f>IF(V84&lt;$X$2,T84, +payroll!F84 * $X$2)</f>
        <v>760.17252683777224</v>
      </c>
      <c r="Z84" s="5">
        <f t="shared" si="13"/>
        <v>0</v>
      </c>
      <c r="AB84">
        <f t="shared" si="14"/>
        <v>1</v>
      </c>
    </row>
    <row r="85" spans="1:28">
      <c r="A85" t="s">
        <v>131</v>
      </c>
      <c r="B85" t="s">
        <v>132</v>
      </c>
      <c r="D85" s="42">
        <v>0</v>
      </c>
      <c r="E85" s="42">
        <v>0</v>
      </c>
      <c r="F85" s="42">
        <v>0</v>
      </c>
      <c r="G85">
        <f t="shared" si="9"/>
        <v>0</v>
      </c>
      <c r="I85" s="22">
        <f t="shared" si="10"/>
        <v>0</v>
      </c>
      <c r="J85" s="6">
        <f>+IFR!AD85</f>
        <v>0</v>
      </c>
      <c r="K85" s="14">
        <f t="shared" si="15"/>
        <v>0.95</v>
      </c>
      <c r="L85" s="22">
        <f t="shared" si="11"/>
        <v>0</v>
      </c>
      <c r="M85" s="14">
        <v>1</v>
      </c>
      <c r="N85" s="14">
        <v>1</v>
      </c>
      <c r="P85" s="22">
        <f t="shared" si="12"/>
        <v>0</v>
      </c>
      <c r="R85" s="3">
        <f t="shared" si="16"/>
        <v>0</v>
      </c>
      <c r="T85" s="5">
        <f>+R85*(assessment!$J$275*assessment!$E$3)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3"/>
        <v>0</v>
      </c>
      <c r="AB85" t="e">
        <f t="shared" si="14"/>
        <v>#DIV/0!</v>
      </c>
    </row>
    <row r="86" spans="1:28">
      <c r="A86" t="s">
        <v>133</v>
      </c>
      <c r="B86" t="s">
        <v>542</v>
      </c>
      <c r="D86" s="42">
        <v>0</v>
      </c>
      <c r="E86" s="42">
        <v>0</v>
      </c>
      <c r="F86" s="42">
        <v>0</v>
      </c>
      <c r="G86">
        <f t="shared" si="9"/>
        <v>0</v>
      </c>
      <c r="I86" s="22">
        <f t="shared" si="10"/>
        <v>0</v>
      </c>
      <c r="J86" s="6">
        <f>+IFR!AD86</f>
        <v>0</v>
      </c>
      <c r="K86" s="14">
        <f t="shared" si="15"/>
        <v>0.95</v>
      </c>
      <c r="L86" s="22">
        <f t="shared" si="11"/>
        <v>0</v>
      </c>
      <c r="M86" s="14">
        <v>1</v>
      </c>
      <c r="N86" s="14">
        <v>1</v>
      </c>
      <c r="P86" s="22">
        <f t="shared" si="12"/>
        <v>0</v>
      </c>
      <c r="R86" s="3">
        <f t="shared" si="16"/>
        <v>0</v>
      </c>
      <c r="T86" s="5">
        <f>+R86*(assessment!$J$275*assessment!$E$3)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3"/>
        <v>0</v>
      </c>
      <c r="AB86" t="e">
        <f t="shared" si="14"/>
        <v>#DIV/0!</v>
      </c>
    </row>
    <row r="87" spans="1:28">
      <c r="A87" t="s">
        <v>134</v>
      </c>
      <c r="B87" t="s">
        <v>135</v>
      </c>
      <c r="D87" s="42">
        <v>0</v>
      </c>
      <c r="E87" s="42">
        <v>0</v>
      </c>
      <c r="F87" s="42">
        <v>0</v>
      </c>
      <c r="G87">
        <f t="shared" si="9"/>
        <v>0</v>
      </c>
      <c r="I87" s="22">
        <f t="shared" si="10"/>
        <v>0</v>
      </c>
      <c r="J87" s="6">
        <f>+IFR!AD87</f>
        <v>0</v>
      </c>
      <c r="K87" s="14">
        <f t="shared" si="15"/>
        <v>0.95</v>
      </c>
      <c r="L87" s="22">
        <f t="shared" si="11"/>
        <v>0</v>
      </c>
      <c r="M87" s="14">
        <v>1</v>
      </c>
      <c r="N87" s="14">
        <v>1</v>
      </c>
      <c r="P87" s="22">
        <f t="shared" si="12"/>
        <v>0</v>
      </c>
      <c r="R87" s="3">
        <f t="shared" si="16"/>
        <v>0</v>
      </c>
      <c r="T87" s="5">
        <f>+R87*(assessment!$J$275*assessment!$E$3)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3"/>
        <v>0</v>
      </c>
      <c r="AB87" t="e">
        <f t="shared" si="14"/>
        <v>#DIV/0!</v>
      </c>
    </row>
    <row r="88" spans="1:28">
      <c r="A88" t="s">
        <v>136</v>
      </c>
      <c r="B88" t="s">
        <v>137</v>
      </c>
      <c r="D88" s="42">
        <v>0</v>
      </c>
      <c r="E88" s="42">
        <v>0</v>
      </c>
      <c r="F88" s="42">
        <v>0</v>
      </c>
      <c r="G88">
        <f t="shared" si="9"/>
        <v>0</v>
      </c>
      <c r="I88" s="22">
        <f t="shared" si="10"/>
        <v>0</v>
      </c>
      <c r="J88" s="6">
        <f>+IFR!AD88</f>
        <v>0</v>
      </c>
      <c r="K88" s="14">
        <f t="shared" si="15"/>
        <v>0.95</v>
      </c>
      <c r="L88" s="22">
        <f t="shared" si="11"/>
        <v>0</v>
      </c>
      <c r="M88" s="14">
        <v>1</v>
      </c>
      <c r="N88" s="14">
        <v>1</v>
      </c>
      <c r="P88" s="22">
        <f t="shared" si="12"/>
        <v>0</v>
      </c>
      <c r="R88" s="3">
        <f t="shared" si="16"/>
        <v>0</v>
      </c>
      <c r="T88" s="5">
        <f>+R88*(assessment!$J$275*assessment!$E$3)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3"/>
        <v>0</v>
      </c>
      <c r="AB88" t="e">
        <f t="shared" si="14"/>
        <v>#DIV/0!</v>
      </c>
    </row>
    <row r="89" spans="1:28">
      <c r="A89" t="s">
        <v>138</v>
      </c>
      <c r="B89" t="s">
        <v>139</v>
      </c>
      <c r="D89" s="42">
        <v>0</v>
      </c>
      <c r="E89" s="42">
        <v>1</v>
      </c>
      <c r="F89" s="42">
        <v>2</v>
      </c>
      <c r="G89">
        <f t="shared" si="9"/>
        <v>3</v>
      </c>
      <c r="I89" s="22">
        <f t="shared" si="10"/>
        <v>1</v>
      </c>
      <c r="J89" s="6">
        <f>+IFR!AD89</f>
        <v>1.3333333333333334E-2</v>
      </c>
      <c r="K89" s="14">
        <f t="shared" si="15"/>
        <v>0.95</v>
      </c>
      <c r="L89" s="22">
        <f t="shared" si="11"/>
        <v>0.95</v>
      </c>
      <c r="M89" s="14">
        <v>1</v>
      </c>
      <c r="N89" s="14">
        <v>1</v>
      </c>
      <c r="P89" s="22">
        <f t="shared" si="12"/>
        <v>0.95</v>
      </c>
      <c r="R89" s="3">
        <f t="shared" si="16"/>
        <v>1.4698563408828947E-4</v>
      </c>
      <c r="T89" s="5">
        <f>+R89*(assessment!$J$275*assessment!$E$3)</f>
        <v>1140.2587902566584</v>
      </c>
      <c r="V89" s="6">
        <f>+T89/payroll!F89</f>
        <v>2.6200469032918242E-4</v>
      </c>
      <c r="X89" s="5">
        <f>IF(V89&lt;$X$2,T89, +payroll!F89 * $X$2)</f>
        <v>1140.2587902566584</v>
      </c>
      <c r="Z89" s="5">
        <f t="shared" si="13"/>
        <v>0</v>
      </c>
      <c r="AB89">
        <f t="shared" si="14"/>
        <v>1</v>
      </c>
    </row>
    <row r="90" spans="1:28">
      <c r="A90" t="s">
        <v>140</v>
      </c>
      <c r="B90" t="s">
        <v>141</v>
      </c>
      <c r="D90" s="42">
        <v>0</v>
      </c>
      <c r="E90" s="42">
        <v>0</v>
      </c>
      <c r="F90" s="42">
        <v>0</v>
      </c>
      <c r="G90">
        <f t="shared" si="9"/>
        <v>0</v>
      </c>
      <c r="I90" s="22">
        <f t="shared" si="10"/>
        <v>0</v>
      </c>
      <c r="J90" s="6">
        <f>+IFR!AD90</f>
        <v>0</v>
      </c>
      <c r="K90" s="14">
        <f t="shared" si="15"/>
        <v>0.95</v>
      </c>
      <c r="L90" s="22">
        <f t="shared" si="11"/>
        <v>0</v>
      </c>
      <c r="M90" s="14">
        <v>1</v>
      </c>
      <c r="N90" s="14">
        <v>1</v>
      </c>
      <c r="P90" s="22">
        <f t="shared" si="12"/>
        <v>0</v>
      </c>
      <c r="R90" s="3">
        <f t="shared" si="16"/>
        <v>0</v>
      </c>
      <c r="T90" s="5">
        <f>+R90*(assessment!$J$275*assessment!$E$3)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3"/>
        <v>0</v>
      </c>
      <c r="AB90" t="e">
        <f t="shared" si="14"/>
        <v>#DIV/0!</v>
      </c>
    </row>
    <row r="91" spans="1:28">
      <c r="A91" t="s">
        <v>142</v>
      </c>
      <c r="B91" t="s">
        <v>143</v>
      </c>
      <c r="D91" s="42">
        <v>137</v>
      </c>
      <c r="E91" s="42">
        <v>121</v>
      </c>
      <c r="F91" s="42">
        <v>179</v>
      </c>
      <c r="G91">
        <f t="shared" ref="G91:G96" si="17">SUM(D91:F91)</f>
        <v>437</v>
      </c>
      <c r="I91" s="22">
        <f t="shared" ref="I91:I96" si="18">AVERAGE(D91:F91)</f>
        <v>145.66666666666666</v>
      </c>
      <c r="J91" s="6">
        <f>+IFR!AD91</f>
        <v>1.2741583747502325E-2</v>
      </c>
      <c r="K91" s="14">
        <f t="shared" si="15"/>
        <v>0.95</v>
      </c>
      <c r="L91" s="22">
        <f t="shared" ref="L91:L96" si="19">+I91*K91</f>
        <v>138.38333333333333</v>
      </c>
      <c r="M91" s="14">
        <v>1</v>
      </c>
      <c r="N91" s="14">
        <v>1</v>
      </c>
      <c r="P91" s="22">
        <f t="shared" ref="P91:P96" si="20">+L91*M91*N91</f>
        <v>138.38333333333333</v>
      </c>
      <c r="R91" s="3">
        <f t="shared" si="16"/>
        <v>2.14109073655275E-2</v>
      </c>
      <c r="T91" s="5">
        <f>+R91*(assessment!$J$275*assessment!$E$3)</f>
        <v>166097.69711405321</v>
      </c>
      <c r="V91" s="6">
        <f>+T91/payroll!F91</f>
        <v>3.4938721583290926E-4</v>
      </c>
      <c r="X91" s="5">
        <f>IF(V91&lt;$X$2,T91, +payroll!F91 * $X$2)</f>
        <v>166097.69711405321</v>
      </c>
      <c r="Z91" s="5">
        <f t="shared" ref="Z91:Z96" si="21">+T91-X91</f>
        <v>0</v>
      </c>
      <c r="AB91">
        <f t="shared" ref="AB91:AB96" si="22">+X91/T91</f>
        <v>1</v>
      </c>
    </row>
    <row r="92" spans="1:28">
      <c r="A92" t="s">
        <v>144</v>
      </c>
      <c r="B92" t="s">
        <v>488</v>
      </c>
      <c r="D92" s="42">
        <v>254</v>
      </c>
      <c r="E92" s="42">
        <v>272</v>
      </c>
      <c r="F92" s="42">
        <v>271</v>
      </c>
      <c r="G92">
        <f>SUM(D92:F92)</f>
        <v>797</v>
      </c>
      <c r="I92" s="22">
        <f>AVERAGE(D92:F92)</f>
        <v>265.66666666666669</v>
      </c>
      <c r="J92" s="6">
        <f>+IFR!AD92</f>
        <v>2.3447851220473118E-2</v>
      </c>
      <c r="K92" s="14">
        <f t="shared" si="15"/>
        <v>0.95</v>
      </c>
      <c r="L92" s="22">
        <f>+I92*K92</f>
        <v>252.38333333333333</v>
      </c>
      <c r="M92" s="14">
        <v>1</v>
      </c>
      <c r="N92" s="14">
        <v>1</v>
      </c>
      <c r="P92" s="22">
        <f>+L92*M92*N92</f>
        <v>252.38333333333333</v>
      </c>
      <c r="R92" s="3">
        <f t="shared" si="16"/>
        <v>3.9049183456122238E-2</v>
      </c>
      <c r="T92" s="5">
        <f>+R92*(assessment!$J$275*assessment!$E$3)</f>
        <v>302928.75194485224</v>
      </c>
      <c r="V92" s="6">
        <f>+T92/payroll!F92</f>
        <v>6.3979420689474792E-4</v>
      </c>
      <c r="X92" s="5">
        <f>IF(V92&lt;$X$2,T92, +payroll!F92 * $X$2)</f>
        <v>302928.75194485224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42">
        <v>0</v>
      </c>
      <c r="E93" s="42">
        <v>1</v>
      </c>
      <c r="F93" s="42">
        <v>3</v>
      </c>
      <c r="G93">
        <f>SUM(D93:F93)</f>
        <v>4</v>
      </c>
      <c r="I93" s="22">
        <f>AVERAGE(D93:F93)</f>
        <v>1.3333333333333333</v>
      </c>
      <c r="J93" s="6">
        <f>+IFR!AD93</f>
        <v>1.8333333333333333E-2</v>
      </c>
      <c r="K93" s="14">
        <f t="shared" si="15"/>
        <v>0.95</v>
      </c>
      <c r="L93" s="22">
        <f>+I93*K93</f>
        <v>1.2666666666666666</v>
      </c>
      <c r="M93" s="14">
        <v>1</v>
      </c>
      <c r="N93" s="14">
        <v>1</v>
      </c>
      <c r="P93" s="22">
        <f>+L93*M93*N93</f>
        <v>1.2666666666666666</v>
      </c>
      <c r="R93" s="3">
        <f t="shared" si="16"/>
        <v>1.9598084545105265E-4</v>
      </c>
      <c r="T93" s="5">
        <f>+R93*(assessment!$J$275*assessment!$E$3)</f>
        <v>1520.3450536755445</v>
      </c>
      <c r="V93" s="6">
        <f>+T93/payroll!F93</f>
        <v>1.8096459061001512E-3</v>
      </c>
      <c r="X93" s="5">
        <f>IF(V93&lt;$X$2,T93, +payroll!F93 * $X$2)</f>
        <v>1520.3450536755445</v>
      </c>
      <c r="Z93" s="5">
        <f>+T93-X93</f>
        <v>0</v>
      </c>
      <c r="AB93">
        <f>+X93/T93</f>
        <v>1</v>
      </c>
    </row>
    <row r="94" spans="1:28">
      <c r="A94" t="s">
        <v>487</v>
      </c>
      <c r="B94" t="s">
        <v>492</v>
      </c>
      <c r="D94" s="42">
        <v>771</v>
      </c>
      <c r="E94" s="42">
        <v>849</v>
      </c>
      <c r="F94" s="42">
        <v>775</v>
      </c>
      <c r="G94">
        <f t="shared" si="17"/>
        <v>2395</v>
      </c>
      <c r="I94" s="22">
        <f t="shared" si="18"/>
        <v>798.33333333333337</v>
      </c>
      <c r="J94" s="6">
        <f>+IFR!AD94</f>
        <v>6.6946749529798497E-2</v>
      </c>
      <c r="K94" s="14">
        <f t="shared" si="15"/>
        <v>1</v>
      </c>
      <c r="L94" s="22">
        <f t="shared" si="19"/>
        <v>798.33333333333337</v>
      </c>
      <c r="M94" s="14">
        <v>1</v>
      </c>
      <c r="N94" s="14">
        <v>1</v>
      </c>
      <c r="P94" s="22">
        <f t="shared" si="20"/>
        <v>798.33333333333337</v>
      </c>
      <c r="R94" s="3">
        <f t="shared" si="16"/>
        <v>0.12351950654086082</v>
      </c>
      <c r="T94" s="5">
        <f>+R94*(assessment!$J$275*assessment!$E$3)</f>
        <v>958217.47461919184</v>
      </c>
      <c r="V94" s="6">
        <f>+T94/payroll!F94</f>
        <v>1.9745677128585365E-3</v>
      </c>
      <c r="X94" s="5">
        <f>IF(V94&lt;$X$2,T94, +payroll!F94 * $X$2)</f>
        <v>958217.47461919184</v>
      </c>
      <c r="Z94" s="5">
        <f t="shared" si="21"/>
        <v>0</v>
      </c>
      <c r="AB94">
        <f t="shared" si="22"/>
        <v>1</v>
      </c>
    </row>
    <row r="95" spans="1:28">
      <c r="A95" t="s">
        <v>485</v>
      </c>
      <c r="B95" t="s">
        <v>493</v>
      </c>
      <c r="D95" s="42">
        <v>23</v>
      </c>
      <c r="E95" s="42">
        <v>36</v>
      </c>
      <c r="F95" s="42">
        <v>30</v>
      </c>
      <c r="G95">
        <f t="shared" si="17"/>
        <v>89</v>
      </c>
      <c r="I95" s="22">
        <f t="shared" si="18"/>
        <v>29.666666666666668</v>
      </c>
      <c r="J95" s="6">
        <f>+IFR!AD95</f>
        <v>1.0648438527324028E-2</v>
      </c>
      <c r="K95" s="14">
        <f t="shared" si="15"/>
        <v>0.95</v>
      </c>
      <c r="L95" s="22">
        <f t="shared" si="19"/>
        <v>28.183333333333334</v>
      </c>
      <c r="M95" s="14">
        <v>1</v>
      </c>
      <c r="N95" s="14">
        <v>1</v>
      </c>
      <c r="P95" s="22">
        <f t="shared" si="20"/>
        <v>28.183333333333334</v>
      </c>
      <c r="R95" s="3">
        <f t="shared" si="16"/>
        <v>4.3605738112859217E-3</v>
      </c>
      <c r="T95" s="5">
        <f>+R95*(assessment!$J$275*assessment!$E$3)</f>
        <v>33827.677444280867</v>
      </c>
      <c r="V95" s="6">
        <f>+T95/payroll!F95</f>
        <v>2.2202391879731098E-4</v>
      </c>
      <c r="X95" s="5">
        <f>IF(V95&lt;$X$2,T95, +payroll!F95 * $X$2)</f>
        <v>33827.677444280867</v>
      </c>
      <c r="Z95" s="5">
        <f t="shared" si="21"/>
        <v>0</v>
      </c>
      <c r="AB95">
        <f t="shared" si="22"/>
        <v>1</v>
      </c>
    </row>
    <row r="96" spans="1:28">
      <c r="A96" t="s">
        <v>486</v>
      </c>
      <c r="B96" t="s">
        <v>494</v>
      </c>
      <c r="D96" s="42">
        <v>1495</v>
      </c>
      <c r="E96" s="42">
        <v>1390</v>
      </c>
      <c r="F96" s="42">
        <v>1302</v>
      </c>
      <c r="G96">
        <f t="shared" si="17"/>
        <v>4187</v>
      </c>
      <c r="I96" s="22">
        <f t="shared" si="18"/>
        <v>1395.6666666666667</v>
      </c>
      <c r="J96" s="6">
        <f>+IFR!AD96</f>
        <v>8.7416450936507586E-2</v>
      </c>
      <c r="K96" s="14">
        <f t="shared" si="15"/>
        <v>1.05</v>
      </c>
      <c r="L96" s="22">
        <f t="shared" si="19"/>
        <v>1465.45</v>
      </c>
      <c r="M96" s="14">
        <v>1</v>
      </c>
      <c r="N96" s="14">
        <v>1</v>
      </c>
      <c r="P96" s="22">
        <f t="shared" si="20"/>
        <v>1465.45</v>
      </c>
      <c r="R96" s="3">
        <f t="shared" si="16"/>
        <v>0.22673694471019351</v>
      </c>
      <c r="T96" s="5">
        <f>+R96*(assessment!$J$275*assessment!$E$3)</f>
        <v>1758939.2044017054</v>
      </c>
      <c r="V96" s="6">
        <f>+T96/payroll!F96</f>
        <v>3.0937139132728012E-3</v>
      </c>
      <c r="X96" s="5">
        <f>IF(V96&lt;$X$2,T96, +payroll!F96 * $X$2)</f>
        <v>1758939.2044017054</v>
      </c>
      <c r="Z96" s="5">
        <f t="shared" si="21"/>
        <v>0</v>
      </c>
      <c r="AB96">
        <f t="shared" si="22"/>
        <v>1</v>
      </c>
    </row>
    <row r="97" spans="1:28">
      <c r="A97" t="s">
        <v>511</v>
      </c>
      <c r="B97" t="s">
        <v>553</v>
      </c>
      <c r="D97" s="42">
        <v>0</v>
      </c>
      <c r="E97" s="42">
        <v>0</v>
      </c>
      <c r="F97" s="42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5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si="16"/>
        <v>0</v>
      </c>
      <c r="T97" s="5">
        <f>+R97*(assessment!$J$275*assessment!$E$3)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42">
        <v>12</v>
      </c>
      <c r="E98" s="42">
        <v>18</v>
      </c>
      <c r="F98" s="42">
        <v>8</v>
      </c>
      <c r="G98">
        <f t="shared" si="9"/>
        <v>38</v>
      </c>
      <c r="I98" s="22">
        <f t="shared" si="10"/>
        <v>12.666666666666666</v>
      </c>
      <c r="J98" s="6">
        <f>+IFR!AD98</f>
        <v>1.9959784027214312E-2</v>
      </c>
      <c r="K98" s="14">
        <f t="shared" si="15"/>
        <v>0.95</v>
      </c>
      <c r="L98" s="22">
        <f t="shared" si="11"/>
        <v>12.033333333333331</v>
      </c>
      <c r="M98" s="14">
        <v>1</v>
      </c>
      <c r="N98" s="14">
        <v>1</v>
      </c>
      <c r="P98" s="22">
        <f t="shared" si="12"/>
        <v>12.033333333333331</v>
      </c>
      <c r="R98" s="3">
        <f t="shared" si="16"/>
        <v>1.8618180317849999E-3</v>
      </c>
      <c r="T98" s="5">
        <f>+R98*(assessment!$J$275*assessment!$E$3)</f>
        <v>14443.278009917671</v>
      </c>
      <c r="V98" s="6">
        <f>+T98/payroll!F98</f>
        <v>4.5082701109143723E-4</v>
      </c>
      <c r="X98" s="5">
        <f>IF(V98&lt;$X$2,T98, +payroll!F98 * $X$2)</f>
        <v>14443.278009917671</v>
      </c>
      <c r="Z98" s="5">
        <f t="shared" si="13"/>
        <v>0</v>
      </c>
      <c r="AB98">
        <f t="shared" si="14"/>
        <v>1</v>
      </c>
    </row>
    <row r="99" spans="1:28">
      <c r="A99" t="s">
        <v>149</v>
      </c>
      <c r="B99" t="s">
        <v>150</v>
      </c>
      <c r="D99" s="42">
        <v>4</v>
      </c>
      <c r="E99" s="42">
        <v>14</v>
      </c>
      <c r="F99" s="42">
        <v>7</v>
      </c>
      <c r="G99">
        <f t="shared" si="9"/>
        <v>25</v>
      </c>
      <c r="I99" s="22">
        <f t="shared" si="10"/>
        <v>8.3333333333333339</v>
      </c>
      <c r="J99" s="6">
        <f>+IFR!AD99</f>
        <v>6.092769699634517E-2</v>
      </c>
      <c r="K99" s="14">
        <f t="shared" si="15"/>
        <v>1</v>
      </c>
      <c r="L99" s="22">
        <f t="shared" si="11"/>
        <v>8.3333333333333339</v>
      </c>
      <c r="M99" s="14">
        <v>1</v>
      </c>
      <c r="N99" s="14">
        <v>1</v>
      </c>
      <c r="P99" s="22">
        <f t="shared" si="12"/>
        <v>8.3333333333333339</v>
      </c>
      <c r="R99" s="3">
        <f t="shared" si="16"/>
        <v>1.2893476674411359E-3</v>
      </c>
      <c r="T99" s="5">
        <f>+R99*(assessment!$J$275*assessment!$E$3)</f>
        <v>10002.270089970689</v>
      </c>
      <c r="V99" s="6">
        <f>+T99/payroll!F99</f>
        <v>1.3633350995183268E-3</v>
      </c>
      <c r="X99" s="5">
        <f>IF(V99&lt;$X$2,T99, +payroll!F99 * $X$2)</f>
        <v>10002.270089970689</v>
      </c>
      <c r="Z99" s="5">
        <f t="shared" si="13"/>
        <v>0</v>
      </c>
      <c r="AB99">
        <f t="shared" si="14"/>
        <v>1</v>
      </c>
    </row>
    <row r="100" spans="1:28">
      <c r="A100" t="s">
        <v>151</v>
      </c>
      <c r="B100" t="s">
        <v>152</v>
      </c>
      <c r="D100" s="42">
        <v>1</v>
      </c>
      <c r="E100" s="42">
        <v>0</v>
      </c>
      <c r="F100" s="42">
        <v>0</v>
      </c>
      <c r="G100">
        <f t="shared" si="9"/>
        <v>1</v>
      </c>
      <c r="I100" s="22">
        <f t="shared" si="10"/>
        <v>0.33333333333333331</v>
      </c>
      <c r="J100" s="6">
        <f>+IFR!AD100</f>
        <v>1.6666666666666668E-3</v>
      </c>
      <c r="K100" s="14">
        <f t="shared" si="15"/>
        <v>0.95</v>
      </c>
      <c r="L100" s="22">
        <f t="shared" si="11"/>
        <v>0.31666666666666665</v>
      </c>
      <c r="M100" s="14">
        <v>1</v>
      </c>
      <c r="N100" s="14">
        <v>1</v>
      </c>
      <c r="P100" s="22">
        <f t="shared" si="12"/>
        <v>0.31666666666666665</v>
      </c>
      <c r="R100" s="3">
        <f t="shared" si="16"/>
        <v>4.8995211362763162E-5</v>
      </c>
      <c r="T100" s="5">
        <f>+R100*(assessment!$J$275*assessment!$E$3)</f>
        <v>380.08626341888612</v>
      </c>
      <c r="V100" s="6">
        <f>+T100/payroll!F100</f>
        <v>4.5731823657091478E-4</v>
      </c>
      <c r="X100" s="5">
        <f>IF(V100&lt;$X$2,T100, +payroll!F100 * $X$2)</f>
        <v>380.08626341888612</v>
      </c>
      <c r="Z100" s="5">
        <f t="shared" si="13"/>
        <v>0</v>
      </c>
      <c r="AB100">
        <f t="shared" si="14"/>
        <v>1</v>
      </c>
    </row>
    <row r="101" spans="1:28">
      <c r="A101" t="s">
        <v>153</v>
      </c>
      <c r="B101" t="s">
        <v>154</v>
      </c>
      <c r="D101" s="42">
        <v>2</v>
      </c>
      <c r="E101" s="42">
        <v>3</v>
      </c>
      <c r="F101" s="42">
        <v>1</v>
      </c>
      <c r="G101">
        <f t="shared" si="9"/>
        <v>6</v>
      </c>
      <c r="I101" s="22">
        <f t="shared" si="10"/>
        <v>2</v>
      </c>
      <c r="J101" s="6">
        <f>+IFR!AD101</f>
        <v>6.6327180159834577E-3</v>
      </c>
      <c r="K101" s="14">
        <f t="shared" si="15"/>
        <v>0.95</v>
      </c>
      <c r="L101" s="22">
        <f t="shared" si="11"/>
        <v>1.9</v>
      </c>
      <c r="M101" s="14">
        <v>1</v>
      </c>
      <c r="N101" s="14">
        <v>1</v>
      </c>
      <c r="P101" s="22">
        <f t="shared" si="12"/>
        <v>1.9</v>
      </c>
      <c r="R101" s="3">
        <f t="shared" ref="R101:R132" si="23">+P101/$P$267</f>
        <v>2.9397126817657895E-4</v>
      </c>
      <c r="T101" s="5">
        <f>+R101*(assessment!$J$275*assessment!$E$3)</f>
        <v>2280.5175805133167</v>
      </c>
      <c r="V101" s="6">
        <f>+T101/payroll!F101</f>
        <v>1.4330559245534876E-4</v>
      </c>
      <c r="X101" s="5">
        <f>IF(V101&lt;$X$2,T101, +payroll!F101 * $X$2)</f>
        <v>2280.5175805133167</v>
      </c>
      <c r="Z101" s="5">
        <f t="shared" si="13"/>
        <v>0</v>
      </c>
      <c r="AB101">
        <f t="shared" si="14"/>
        <v>1</v>
      </c>
    </row>
    <row r="102" spans="1:28">
      <c r="A102" t="s">
        <v>155</v>
      </c>
      <c r="B102" t="s">
        <v>480</v>
      </c>
      <c r="D102" s="42">
        <v>12</v>
      </c>
      <c r="E102" s="42">
        <v>14</v>
      </c>
      <c r="F102" s="42">
        <v>10</v>
      </c>
      <c r="G102">
        <f t="shared" si="9"/>
        <v>36</v>
      </c>
      <c r="I102" s="22">
        <f t="shared" si="10"/>
        <v>12</v>
      </c>
      <c r="J102" s="6">
        <f>+IFR!AD102</f>
        <v>4.3987006708608003E-3</v>
      </c>
      <c r="K102" s="14">
        <f t="shared" si="15"/>
        <v>0.95</v>
      </c>
      <c r="L102" s="22">
        <f t="shared" si="11"/>
        <v>11.399999999999999</v>
      </c>
      <c r="M102" s="14">
        <v>1</v>
      </c>
      <c r="N102" s="14">
        <v>1</v>
      </c>
      <c r="P102" s="22">
        <f t="shared" si="12"/>
        <v>11.399999999999999</v>
      </c>
      <c r="R102" s="3">
        <f t="shared" si="23"/>
        <v>1.7638276090594736E-3</v>
      </c>
      <c r="T102" s="5">
        <f>+R102*(assessment!$J$275*assessment!$E$3)</f>
        <v>13683.105483079898</v>
      </c>
      <c r="V102" s="6">
        <f>+T102/payroll!F102</f>
        <v>8.8386403143507215E-5</v>
      </c>
      <c r="X102" s="5">
        <f>IF(V102&lt;$X$2,T102, +payroll!F102 * $X$2)</f>
        <v>13683.105483079898</v>
      </c>
      <c r="Z102" s="5">
        <f t="shared" si="13"/>
        <v>0</v>
      </c>
      <c r="AB102">
        <f t="shared" si="14"/>
        <v>1</v>
      </c>
    </row>
    <row r="103" spans="1:28">
      <c r="A103" t="s">
        <v>156</v>
      </c>
      <c r="B103" t="s">
        <v>543</v>
      </c>
      <c r="D103" s="42">
        <v>0</v>
      </c>
      <c r="E103" s="42">
        <v>0</v>
      </c>
      <c r="F103" s="42">
        <v>1</v>
      </c>
      <c r="G103">
        <f>SUM(D103:F103)</f>
        <v>1</v>
      </c>
      <c r="I103" s="22">
        <f>AVERAGE(D103:F103)</f>
        <v>0.33333333333333331</v>
      </c>
      <c r="J103" s="6">
        <f>+IFR!AD103</f>
        <v>5.0000000000000001E-3</v>
      </c>
      <c r="K103" s="14">
        <f t="shared" si="15"/>
        <v>0.95</v>
      </c>
      <c r="L103" s="22">
        <f>+I103*K103</f>
        <v>0.31666666666666665</v>
      </c>
      <c r="M103" s="14">
        <v>1</v>
      </c>
      <c r="N103" s="14">
        <v>1</v>
      </c>
      <c r="P103" s="22">
        <f>+L103*M103*N103</f>
        <v>0.31666666666666665</v>
      </c>
      <c r="R103" s="3">
        <f t="shared" si="23"/>
        <v>4.8995211362763162E-5</v>
      </c>
      <c r="T103" s="5">
        <f>+R103*(assessment!$J$275*assessment!$E$3)</f>
        <v>380.08626341888612</v>
      </c>
      <c r="V103" s="6">
        <f>+T103/payroll!F103</f>
        <v>1.0322888138406725E-4</v>
      </c>
      <c r="X103" s="5">
        <f>IF(V103&lt;$X$2,T103, +payroll!F103 * $X$2)</f>
        <v>380.08626341888612</v>
      </c>
      <c r="Z103" s="5">
        <f>+T103-X103</f>
        <v>0</v>
      </c>
      <c r="AB103">
        <f>+X103/T103</f>
        <v>1</v>
      </c>
    </row>
    <row r="104" spans="1:28">
      <c r="A104" t="s">
        <v>514</v>
      </c>
      <c r="B104" t="s">
        <v>515</v>
      </c>
      <c r="D104" s="42">
        <v>7</v>
      </c>
      <c r="E104" s="42">
        <v>6</v>
      </c>
      <c r="F104" s="42">
        <v>7</v>
      </c>
      <c r="I104" s="22">
        <f>AVERAGE(D104:F104)</f>
        <v>6.666666666666667</v>
      </c>
      <c r="J104" s="6">
        <f>+IFR!AD104</f>
        <v>9.3554635434503399E-3</v>
      </c>
      <c r="K104" s="14">
        <f t="shared" si="15"/>
        <v>0.95</v>
      </c>
      <c r="L104" s="22">
        <f>+I104*K104</f>
        <v>6.333333333333333</v>
      </c>
      <c r="M104" s="14">
        <v>1</v>
      </c>
      <c r="N104" s="14">
        <v>1</v>
      </c>
      <c r="P104" s="22">
        <f>+L104*M104*N104</f>
        <v>6.333333333333333</v>
      </c>
      <c r="R104" s="3">
        <f t="shared" si="23"/>
        <v>9.7990422725526319E-4</v>
      </c>
      <c r="T104" s="5">
        <f>+R104*(assessment!$J$275*assessment!$E$3)</f>
        <v>7601.7252683777224</v>
      </c>
      <c r="V104" s="6">
        <f>+T104/payroll!F104</f>
        <v>2.0729821552000307E-4</v>
      </c>
      <c r="X104" s="5">
        <f>IF(V104&lt;$X$2,T104, +payroll!F104 * $X$2)</f>
        <v>7601.7252683777224</v>
      </c>
      <c r="Z104" s="5">
        <f>+T104-X104</f>
        <v>0</v>
      </c>
      <c r="AB104">
        <f>+X104/T104</f>
        <v>1</v>
      </c>
    </row>
    <row r="105" spans="1:28">
      <c r="A105" t="s">
        <v>559</v>
      </c>
      <c r="B105" t="s">
        <v>560</v>
      </c>
      <c r="D105" s="42">
        <v>427</v>
      </c>
      <c r="E105" s="42">
        <v>476</v>
      </c>
      <c r="F105" s="42">
        <v>499</v>
      </c>
      <c r="G105">
        <f t="shared" ref="G105:G167" si="24">SUM(D105:F105)</f>
        <v>1402</v>
      </c>
      <c r="I105" s="22">
        <f t="shared" ref="I105:I168" si="25">AVERAGE(D105:F105)</f>
        <v>467.33333333333331</v>
      </c>
      <c r="J105" s="6">
        <f>+IFR!AD105</f>
        <v>0.1870433285541043</v>
      </c>
      <c r="K105" s="14">
        <f t="shared" si="15"/>
        <v>1.05</v>
      </c>
      <c r="L105" s="22">
        <f t="shared" ref="L105:L168" si="26">+I105*K105</f>
        <v>490.7</v>
      </c>
      <c r="M105" s="14">
        <v>1</v>
      </c>
      <c r="N105" s="14">
        <v>1</v>
      </c>
      <c r="P105" s="22">
        <f t="shared" ref="P105:P167" si="27">+L105*M105*N105</f>
        <v>490.7</v>
      </c>
      <c r="R105" s="3">
        <f t="shared" si="23"/>
        <v>7.5921948049603838E-2</v>
      </c>
      <c r="T105" s="5">
        <f>+R105*(assessment!$J$275*assessment!$E$3)</f>
        <v>588973.67197783396</v>
      </c>
      <c r="V105" s="6">
        <f>+T105/payroll!F105</f>
        <v>5.2579511687982266E-3</v>
      </c>
      <c r="X105" s="5">
        <f>IF(V105&lt;$X$2,T105, +payroll!F105 * $X$2)</f>
        <v>588973.67197783396</v>
      </c>
      <c r="Z105" s="5">
        <f t="shared" ref="Z105:Z167" si="28">+T105-X105</f>
        <v>0</v>
      </c>
      <c r="AB105">
        <f t="shared" ref="AB105:AB167" si="29">+X105/T105</f>
        <v>1</v>
      </c>
    </row>
    <row r="106" spans="1:28">
      <c r="A106" t="s">
        <v>157</v>
      </c>
      <c r="B106" t="s">
        <v>158</v>
      </c>
      <c r="D106" s="42">
        <v>1746</v>
      </c>
      <c r="E106" s="42">
        <v>1725</v>
      </c>
      <c r="F106" s="42">
        <v>1710</v>
      </c>
      <c r="G106">
        <f t="shared" si="24"/>
        <v>5181</v>
      </c>
      <c r="I106" s="22">
        <f t="shared" si="25"/>
        <v>1727</v>
      </c>
      <c r="J106" s="6">
        <f>+IFR!AD106</f>
        <v>4.5897717966347916E-2</v>
      </c>
      <c r="K106" s="14">
        <f t="shared" si="15"/>
        <v>1</v>
      </c>
      <c r="L106" s="22">
        <f t="shared" si="26"/>
        <v>1727</v>
      </c>
      <c r="M106" s="14">
        <v>1</v>
      </c>
      <c r="N106" s="14">
        <v>1</v>
      </c>
      <c r="P106" s="22">
        <f t="shared" si="27"/>
        <v>1727</v>
      </c>
      <c r="R106" s="3">
        <f t="shared" si="23"/>
        <v>0.26720441060050099</v>
      </c>
      <c r="T106" s="5">
        <f>+R106*(assessment!$J$275*assessment!$E$3)</f>
        <v>2072870.4534455251</v>
      </c>
      <c r="V106" s="6">
        <f>+T106/payroll!F106</f>
        <v>1.4993707666571719E-3</v>
      </c>
      <c r="X106" s="5">
        <f>IF(V106&lt;$X$2,T106, +payroll!F106 * $X$2)</f>
        <v>2072870.4534455251</v>
      </c>
      <c r="Z106" s="5">
        <f t="shared" si="28"/>
        <v>0</v>
      </c>
      <c r="AB106">
        <f t="shared" si="29"/>
        <v>1</v>
      </c>
    </row>
    <row r="107" spans="1:28">
      <c r="A107" t="s">
        <v>519</v>
      </c>
      <c r="B107" t="s">
        <v>518</v>
      </c>
      <c r="D107" s="42">
        <v>22</v>
      </c>
      <c r="E107" s="42">
        <v>14</v>
      </c>
      <c r="F107" s="42">
        <v>13</v>
      </c>
      <c r="I107" s="22">
        <f>AVERAGE(D107:F107)</f>
        <v>16.333333333333332</v>
      </c>
      <c r="J107" s="6">
        <f>+IFR!AD107</f>
        <v>1.5041425507994107E-2</v>
      </c>
      <c r="K107" s="14">
        <f t="shared" si="15"/>
        <v>0.95</v>
      </c>
      <c r="L107" s="22">
        <f>+I107*K107</f>
        <v>15.516666666666664</v>
      </c>
      <c r="M107" s="14">
        <v>1</v>
      </c>
      <c r="N107" s="14">
        <v>1</v>
      </c>
      <c r="P107" s="22">
        <f>+L107*M107*N107</f>
        <v>15.516666666666664</v>
      </c>
      <c r="R107" s="3">
        <f t="shared" si="23"/>
        <v>2.4007653567753944E-3</v>
      </c>
      <c r="T107" s="5">
        <f>+R107*(assessment!$J$275*assessment!$E$3)</f>
        <v>18624.226907525415</v>
      </c>
      <c r="V107" s="6">
        <f>+T107/payroll!F107</f>
        <v>3.8911816590306379E-4</v>
      </c>
      <c r="X107" s="5">
        <f>IF(V107&lt;$X$2,T107, +payroll!F107 * $X$2)</f>
        <v>18624.226907525415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42">
        <v>3</v>
      </c>
      <c r="E108" s="42">
        <v>3</v>
      </c>
      <c r="F108" s="42">
        <v>5</v>
      </c>
      <c r="G108">
        <f t="shared" si="24"/>
        <v>11</v>
      </c>
      <c r="I108" s="22">
        <f t="shared" si="25"/>
        <v>3.6666666666666665</v>
      </c>
      <c r="J108" s="6">
        <f>+IFR!AD108</f>
        <v>5.0977998354414288E-3</v>
      </c>
      <c r="K108" s="14">
        <f t="shared" si="15"/>
        <v>0.95</v>
      </c>
      <c r="L108" s="22">
        <f t="shared" si="26"/>
        <v>3.4833333333333329</v>
      </c>
      <c r="M108" s="14">
        <v>1</v>
      </c>
      <c r="N108" s="14">
        <v>1</v>
      </c>
      <c r="P108" s="22">
        <f t="shared" si="27"/>
        <v>3.4833333333333329</v>
      </c>
      <c r="R108" s="3">
        <f t="shared" si="23"/>
        <v>5.3894732499039475E-4</v>
      </c>
      <c r="T108" s="5">
        <f>+R108*(assessment!$J$275*assessment!$E$3)</f>
        <v>4180.9488976077473</v>
      </c>
      <c r="V108" s="6">
        <f>+T108/payroll!F108</f>
        <v>7.0272707760130133E-5</v>
      </c>
      <c r="X108" s="5">
        <f>IF(V108&lt;$X$2,T108, +payroll!F108 * $X$2)</f>
        <v>4180.9488976077473</v>
      </c>
      <c r="Z108" s="5">
        <f t="shared" si="28"/>
        <v>0</v>
      </c>
      <c r="AB108">
        <f t="shared" si="29"/>
        <v>1</v>
      </c>
    </row>
    <row r="109" spans="1:28">
      <c r="A109" t="s">
        <v>161</v>
      </c>
      <c r="B109" t="s">
        <v>162</v>
      </c>
      <c r="D109" s="42">
        <v>21</v>
      </c>
      <c r="E109" s="42">
        <v>23</v>
      </c>
      <c r="F109" s="42">
        <v>19</v>
      </c>
      <c r="G109">
        <f t="shared" si="24"/>
        <v>63</v>
      </c>
      <c r="I109" s="22">
        <f t="shared" si="25"/>
        <v>21</v>
      </c>
      <c r="J109" s="6">
        <f>+IFR!AD109</f>
        <v>1.5557421415362385E-2</v>
      </c>
      <c r="K109" s="14">
        <f t="shared" si="15"/>
        <v>0.95</v>
      </c>
      <c r="L109" s="22">
        <f t="shared" si="26"/>
        <v>19.95</v>
      </c>
      <c r="M109" s="14">
        <v>1</v>
      </c>
      <c r="N109" s="14">
        <v>1</v>
      </c>
      <c r="P109" s="22">
        <f t="shared" si="27"/>
        <v>19.95</v>
      </c>
      <c r="R109" s="3">
        <f t="shared" si="23"/>
        <v>3.0866983158540791E-3</v>
      </c>
      <c r="T109" s="5">
        <f>+R109*(assessment!$J$275*assessment!$E$3)</f>
        <v>23945.434595389826</v>
      </c>
      <c r="V109" s="6">
        <f>+T109/payroll!F109</f>
        <v>3.3073479946868966E-4</v>
      </c>
      <c r="X109" s="5">
        <f>IF(V109&lt;$X$2,T109, +payroll!F109 * $X$2)</f>
        <v>23945.434595389826</v>
      </c>
      <c r="Z109" s="5">
        <f t="shared" si="28"/>
        <v>0</v>
      </c>
      <c r="AB109">
        <f t="shared" si="29"/>
        <v>1</v>
      </c>
    </row>
    <row r="110" spans="1:28">
      <c r="A110" t="s">
        <v>163</v>
      </c>
      <c r="B110" t="s">
        <v>164</v>
      </c>
      <c r="D110" s="42">
        <v>44</v>
      </c>
      <c r="E110" s="42">
        <v>33</v>
      </c>
      <c r="F110" s="42">
        <v>34</v>
      </c>
      <c r="G110">
        <f t="shared" si="24"/>
        <v>111</v>
      </c>
      <c r="I110" s="22">
        <f t="shared" si="25"/>
        <v>37</v>
      </c>
      <c r="J110" s="6">
        <f>+IFR!AD110</f>
        <v>2.1213182054210782E-2</v>
      </c>
      <c r="K110" s="14">
        <f t="shared" si="15"/>
        <v>0.95</v>
      </c>
      <c r="L110" s="22">
        <f t="shared" si="26"/>
        <v>35.15</v>
      </c>
      <c r="M110" s="14">
        <v>1</v>
      </c>
      <c r="N110" s="14">
        <v>1</v>
      </c>
      <c r="P110" s="22">
        <f t="shared" si="27"/>
        <v>35.15</v>
      </c>
      <c r="R110" s="3">
        <f t="shared" si="23"/>
        <v>5.4384684612667107E-3</v>
      </c>
      <c r="T110" s="5">
        <f>+R110*(assessment!$J$275*assessment!$E$3)</f>
        <v>42189.575239496357</v>
      </c>
      <c r="V110" s="6">
        <f>+T110/payroll!F110</f>
        <v>5.9436158383384581E-4</v>
      </c>
      <c r="X110" s="5">
        <f>IF(V110&lt;$X$2,T110, +payroll!F110 * $X$2)</f>
        <v>42189.575239496357</v>
      </c>
      <c r="Z110" s="5">
        <f t="shared" si="28"/>
        <v>0</v>
      </c>
      <c r="AB110">
        <f t="shared" si="29"/>
        <v>1</v>
      </c>
    </row>
    <row r="111" spans="1:28">
      <c r="A111" t="s">
        <v>165</v>
      </c>
      <c r="B111" t="s">
        <v>166</v>
      </c>
      <c r="D111" s="42">
        <v>89</v>
      </c>
      <c r="E111" s="42">
        <v>78</v>
      </c>
      <c r="F111" s="42">
        <v>91</v>
      </c>
      <c r="G111">
        <f t="shared" si="24"/>
        <v>258</v>
      </c>
      <c r="I111" s="22">
        <f t="shared" si="25"/>
        <v>86</v>
      </c>
      <c r="J111" s="6">
        <f>+IFR!AD111</f>
        <v>1.332943430287878E-2</v>
      </c>
      <c r="K111" s="14">
        <f t="shared" si="15"/>
        <v>0.95</v>
      </c>
      <c r="L111" s="22">
        <f t="shared" si="26"/>
        <v>81.7</v>
      </c>
      <c r="M111" s="14">
        <v>1</v>
      </c>
      <c r="N111" s="14">
        <v>1</v>
      </c>
      <c r="P111" s="22">
        <f t="shared" si="27"/>
        <v>81.7</v>
      </c>
      <c r="R111" s="3">
        <f t="shared" si="23"/>
        <v>1.2640764531592895E-2</v>
      </c>
      <c r="T111" s="5">
        <f>+R111*(assessment!$J$275*assessment!$E$3)</f>
        <v>98062.25596207261</v>
      </c>
      <c r="V111" s="6">
        <f>+T111/payroll!F111</f>
        <v>2.2594345821835219E-4</v>
      </c>
      <c r="X111" s="5">
        <f>IF(V111&lt;$X$2,T111, +payroll!F111 * $X$2)</f>
        <v>98062.25596207261</v>
      </c>
      <c r="Z111" s="5">
        <f t="shared" si="28"/>
        <v>0</v>
      </c>
      <c r="AB111">
        <f t="shared" si="29"/>
        <v>1</v>
      </c>
    </row>
    <row r="112" spans="1:28">
      <c r="A112" t="s">
        <v>167</v>
      </c>
      <c r="B112" t="s">
        <v>168</v>
      </c>
      <c r="D112" s="42">
        <v>26</v>
      </c>
      <c r="E112" s="42">
        <v>28</v>
      </c>
      <c r="F112" s="42">
        <v>36</v>
      </c>
      <c r="G112">
        <f t="shared" si="24"/>
        <v>90</v>
      </c>
      <c r="I112" s="22">
        <f t="shared" si="25"/>
        <v>30</v>
      </c>
      <c r="J112" s="6">
        <f>+IFR!AD112</f>
        <v>1.8165825686342247E-2</v>
      </c>
      <c r="K112" s="14">
        <f t="shared" si="15"/>
        <v>0.95</v>
      </c>
      <c r="L112" s="22">
        <f t="shared" si="26"/>
        <v>28.5</v>
      </c>
      <c r="M112" s="14">
        <v>1</v>
      </c>
      <c r="N112" s="14">
        <v>1</v>
      </c>
      <c r="P112" s="22">
        <f t="shared" si="27"/>
        <v>28.5</v>
      </c>
      <c r="R112" s="3">
        <f t="shared" si="23"/>
        <v>4.4095690226486845E-3</v>
      </c>
      <c r="T112" s="5">
        <f>+R112*(assessment!$J$275*assessment!$E$3)</f>
        <v>34207.763707699749</v>
      </c>
      <c r="V112" s="6">
        <f>+T112/payroll!F112</f>
        <v>3.3992877958007039E-4</v>
      </c>
      <c r="X112" s="5">
        <f>IF(V112&lt;$X$2,T112, +payroll!F112 * $X$2)</f>
        <v>34207.763707699749</v>
      </c>
      <c r="Z112" s="5">
        <f t="shared" si="28"/>
        <v>0</v>
      </c>
      <c r="AB112">
        <f t="shared" si="29"/>
        <v>1</v>
      </c>
    </row>
    <row r="113" spans="1:28">
      <c r="A113" t="s">
        <v>169</v>
      </c>
      <c r="B113" t="s">
        <v>170</v>
      </c>
      <c r="D113" s="42">
        <v>109</v>
      </c>
      <c r="E113" s="42">
        <v>115</v>
      </c>
      <c r="F113" s="42">
        <v>109</v>
      </c>
      <c r="G113">
        <f t="shared" si="24"/>
        <v>333</v>
      </c>
      <c r="I113" s="22">
        <f t="shared" si="25"/>
        <v>111</v>
      </c>
      <c r="J113" s="6">
        <f>+IFR!AD113</f>
        <v>1.7072672379567111E-2</v>
      </c>
      <c r="K113" s="14">
        <f t="shared" si="15"/>
        <v>0.95</v>
      </c>
      <c r="L113" s="22">
        <f t="shared" si="26"/>
        <v>105.44999999999999</v>
      </c>
      <c r="M113" s="14">
        <v>1</v>
      </c>
      <c r="N113" s="14">
        <v>1</v>
      </c>
      <c r="P113" s="22">
        <f t="shared" si="27"/>
        <v>105.44999999999999</v>
      </c>
      <c r="R113" s="3">
        <f t="shared" si="23"/>
        <v>1.6315405383800132E-2</v>
      </c>
      <c r="T113" s="5">
        <f>+R113*(assessment!$J$275*assessment!$E$3)</f>
        <v>126568.72571848908</v>
      </c>
      <c r="V113" s="6">
        <f>+T113/payroll!F113</f>
        <v>3.646286470860457E-4</v>
      </c>
      <c r="X113" s="5">
        <f>IF(V113&lt;$X$2,T113, +payroll!F113 * $X$2)</f>
        <v>126568.72571848908</v>
      </c>
      <c r="Z113" s="5">
        <f t="shared" si="28"/>
        <v>0</v>
      </c>
      <c r="AB113">
        <f t="shared" si="29"/>
        <v>1</v>
      </c>
    </row>
    <row r="114" spans="1:28">
      <c r="A114" t="s">
        <v>171</v>
      </c>
      <c r="B114" t="s">
        <v>172</v>
      </c>
      <c r="D114" s="42">
        <v>21</v>
      </c>
      <c r="E114" s="42">
        <v>23</v>
      </c>
      <c r="F114" s="42">
        <v>12</v>
      </c>
      <c r="G114">
        <f t="shared" si="24"/>
        <v>56</v>
      </c>
      <c r="I114" s="22">
        <f t="shared" si="25"/>
        <v>18.666666666666668</v>
      </c>
      <c r="J114" s="6">
        <f>+IFR!AD114</f>
        <v>1.2985346545216677E-2</v>
      </c>
      <c r="K114" s="14">
        <f t="shared" si="15"/>
        <v>0.95</v>
      </c>
      <c r="L114" s="22">
        <f t="shared" si="26"/>
        <v>17.733333333333334</v>
      </c>
      <c r="M114" s="14">
        <v>1</v>
      </c>
      <c r="N114" s="14">
        <v>1</v>
      </c>
      <c r="P114" s="22">
        <f t="shared" si="27"/>
        <v>17.733333333333334</v>
      </c>
      <c r="R114" s="3">
        <f t="shared" si="23"/>
        <v>2.7437318363147372E-3</v>
      </c>
      <c r="T114" s="5">
        <f>+R114*(assessment!$J$275*assessment!$E$3)</f>
        <v>21284.830751457623</v>
      </c>
      <c r="V114" s="6">
        <f>+T114/payroll!F114</f>
        <v>2.6322800282436293E-4</v>
      </c>
      <c r="X114" s="5">
        <f>IF(V114&lt;$X$2,T114, +payroll!F114 * $X$2)</f>
        <v>21284.830751457623</v>
      </c>
      <c r="Z114" s="5">
        <f t="shared" si="28"/>
        <v>0</v>
      </c>
      <c r="AB114">
        <f t="shared" si="29"/>
        <v>1</v>
      </c>
    </row>
    <row r="115" spans="1:28">
      <c r="A115" t="s">
        <v>173</v>
      </c>
      <c r="B115" t="s">
        <v>174</v>
      </c>
      <c r="D115" s="42">
        <v>11</v>
      </c>
      <c r="E115" s="42">
        <v>17</v>
      </c>
      <c r="F115" s="42">
        <v>11</v>
      </c>
      <c r="G115">
        <f t="shared" si="24"/>
        <v>39</v>
      </c>
      <c r="I115" s="22">
        <f t="shared" si="25"/>
        <v>13</v>
      </c>
      <c r="J115" s="6">
        <f>+IFR!AD115</f>
        <v>1.7629630278851161E-2</v>
      </c>
      <c r="K115" s="14">
        <f t="shared" si="15"/>
        <v>0.95</v>
      </c>
      <c r="L115" s="22">
        <f t="shared" si="26"/>
        <v>12.35</v>
      </c>
      <c r="M115" s="14">
        <v>1</v>
      </c>
      <c r="N115" s="14">
        <v>1</v>
      </c>
      <c r="P115" s="22">
        <f t="shared" si="27"/>
        <v>12.35</v>
      </c>
      <c r="R115" s="3">
        <f t="shared" si="23"/>
        <v>1.9108132431477631E-3</v>
      </c>
      <c r="T115" s="5">
        <f>+R115*(assessment!$J$275*assessment!$E$3)</f>
        <v>14823.364273336558</v>
      </c>
      <c r="V115" s="6">
        <f>+T115/payroll!F115</f>
        <v>3.839357193855396E-4</v>
      </c>
      <c r="X115" s="5">
        <f>IF(V115&lt;$X$2,T115, +payroll!F115 * $X$2)</f>
        <v>14823.364273336558</v>
      </c>
      <c r="Z115" s="5">
        <f t="shared" si="28"/>
        <v>0</v>
      </c>
      <c r="AB115">
        <f t="shared" si="29"/>
        <v>1</v>
      </c>
    </row>
    <row r="116" spans="1:28">
      <c r="A116" t="s">
        <v>175</v>
      </c>
      <c r="B116" t="s">
        <v>176</v>
      </c>
      <c r="D116" s="42">
        <v>14</v>
      </c>
      <c r="E116" s="42">
        <v>9</v>
      </c>
      <c r="F116" s="42">
        <v>5</v>
      </c>
      <c r="G116">
        <f t="shared" si="24"/>
        <v>28</v>
      </c>
      <c r="I116" s="22">
        <f t="shared" si="25"/>
        <v>9.3333333333333339</v>
      </c>
      <c r="J116" s="6">
        <f>+IFR!AD116</f>
        <v>8.382307900195932E-3</v>
      </c>
      <c r="K116" s="14">
        <f t="shared" si="15"/>
        <v>0.95</v>
      </c>
      <c r="L116" s="22">
        <f t="shared" si="26"/>
        <v>8.8666666666666671</v>
      </c>
      <c r="M116" s="14">
        <v>1</v>
      </c>
      <c r="N116" s="14">
        <v>1</v>
      </c>
      <c r="P116" s="22">
        <f t="shared" si="27"/>
        <v>8.8666666666666671</v>
      </c>
      <c r="R116" s="3">
        <f t="shared" si="23"/>
        <v>1.3718659181573686E-3</v>
      </c>
      <c r="T116" s="5">
        <f>+R116*(assessment!$J$275*assessment!$E$3)</f>
        <v>10642.415375728811</v>
      </c>
      <c r="V116" s="6">
        <f>+T116/payroll!F116</f>
        <v>2.5112475329367004E-4</v>
      </c>
      <c r="X116" s="5">
        <f>IF(V116&lt;$X$2,T116, +payroll!F116 * $X$2)</f>
        <v>10642.415375728811</v>
      </c>
      <c r="Z116" s="5">
        <f t="shared" si="28"/>
        <v>0</v>
      </c>
      <c r="AB116">
        <f t="shared" si="29"/>
        <v>1</v>
      </c>
    </row>
    <row r="117" spans="1:28">
      <c r="A117" t="s">
        <v>177</v>
      </c>
      <c r="B117" t="s">
        <v>544</v>
      </c>
      <c r="D117" s="42">
        <v>53</v>
      </c>
      <c r="E117" s="42">
        <f>102-42</f>
        <v>60</v>
      </c>
      <c r="F117" s="42">
        <v>56</v>
      </c>
      <c r="G117">
        <f t="shared" si="24"/>
        <v>169</v>
      </c>
      <c r="I117" s="22">
        <f t="shared" si="25"/>
        <v>56.333333333333336</v>
      </c>
      <c r="J117" s="6">
        <f>+IFR!AD117</f>
        <v>1.3897184638046919E-2</v>
      </c>
      <c r="K117" s="14">
        <f t="shared" si="15"/>
        <v>0.95</v>
      </c>
      <c r="L117" s="22">
        <f t="shared" si="26"/>
        <v>53.516666666666666</v>
      </c>
      <c r="M117" s="14">
        <v>1</v>
      </c>
      <c r="N117" s="14">
        <v>1</v>
      </c>
      <c r="P117" s="22">
        <f t="shared" si="27"/>
        <v>53.516666666666666</v>
      </c>
      <c r="R117" s="3">
        <f t="shared" si="23"/>
        <v>8.2801907203069736E-3</v>
      </c>
      <c r="T117" s="5">
        <f>+R117*(assessment!$J$275*assessment!$E$3)</f>
        <v>64234.57851779175</v>
      </c>
      <c r="V117" s="6">
        <f>+T117/payroll!F117</f>
        <v>2.2942886720446495E-4</v>
      </c>
      <c r="X117" s="5">
        <f>IF(V117&lt;$X$2,T117, +payroll!F117 * $X$2)</f>
        <v>64234.57851779175</v>
      </c>
      <c r="Z117" s="5">
        <f t="shared" si="28"/>
        <v>0</v>
      </c>
      <c r="AB117">
        <f t="shared" si="29"/>
        <v>1</v>
      </c>
    </row>
    <row r="118" spans="1:28">
      <c r="A118" t="s">
        <v>178</v>
      </c>
      <c r="B118" t="s">
        <v>179</v>
      </c>
      <c r="D118" s="42">
        <v>47</v>
      </c>
      <c r="E118" s="42">
        <v>58</v>
      </c>
      <c r="F118" s="42">
        <v>78</v>
      </c>
      <c r="G118">
        <f t="shared" si="24"/>
        <v>183</v>
      </c>
      <c r="I118" s="22">
        <f t="shared" si="25"/>
        <v>61</v>
      </c>
      <c r="J118" s="6">
        <f>+IFR!AD118</f>
        <v>1.3278801216795024E-2</v>
      </c>
      <c r="K118" s="14">
        <f t="shared" si="15"/>
        <v>0.95</v>
      </c>
      <c r="L118" s="22">
        <f t="shared" si="26"/>
        <v>57.949999999999996</v>
      </c>
      <c r="M118" s="14">
        <v>1</v>
      </c>
      <c r="N118" s="14">
        <v>1</v>
      </c>
      <c r="P118" s="22">
        <f t="shared" si="27"/>
        <v>57.949999999999996</v>
      </c>
      <c r="R118" s="3">
        <f t="shared" si="23"/>
        <v>8.9661236793856583E-3</v>
      </c>
      <c r="T118" s="5">
        <f>+R118*(assessment!$J$275*assessment!$E$3)</f>
        <v>69555.786205656157</v>
      </c>
      <c r="V118" s="6">
        <f>+T118/payroll!F118</f>
        <v>2.6709669954352037E-4</v>
      </c>
      <c r="X118" s="5">
        <f>IF(V118&lt;$X$2,T118, +payroll!F118 * $X$2)</f>
        <v>69555.786205656157</v>
      </c>
      <c r="Z118" s="5">
        <f t="shared" si="28"/>
        <v>0</v>
      </c>
      <c r="AB118">
        <f t="shared" si="29"/>
        <v>1</v>
      </c>
    </row>
    <row r="119" spans="1:28">
      <c r="A119" t="s">
        <v>180</v>
      </c>
      <c r="B119" t="s">
        <v>181</v>
      </c>
      <c r="D119" s="42">
        <v>24</v>
      </c>
      <c r="E119" s="42">
        <v>17</v>
      </c>
      <c r="F119" s="42">
        <v>18</v>
      </c>
      <c r="G119">
        <f t="shared" si="24"/>
        <v>59</v>
      </c>
      <c r="I119" s="22">
        <f t="shared" si="25"/>
        <v>19.666666666666668</v>
      </c>
      <c r="J119" s="6">
        <f>+IFR!AD119</f>
        <v>7.9128244409574101E-3</v>
      </c>
      <c r="K119" s="14">
        <f t="shared" si="15"/>
        <v>0.95</v>
      </c>
      <c r="L119" s="22">
        <f t="shared" si="26"/>
        <v>18.683333333333334</v>
      </c>
      <c r="M119" s="14">
        <v>1</v>
      </c>
      <c r="N119" s="14">
        <v>1</v>
      </c>
      <c r="P119" s="22">
        <f t="shared" si="27"/>
        <v>18.683333333333334</v>
      </c>
      <c r="R119" s="3">
        <f t="shared" si="23"/>
        <v>2.8907174704030265E-3</v>
      </c>
      <c r="T119" s="5">
        <f>+R119*(assessment!$J$275*assessment!$E$3)</f>
        <v>22425.089541714282</v>
      </c>
      <c r="V119" s="6">
        <f>+T119/payroll!F119</f>
        <v>1.7366483315968753E-4</v>
      </c>
      <c r="X119" s="5">
        <f>IF(V119&lt;$X$2,T119, +payroll!F119 * $X$2)</f>
        <v>22425.089541714282</v>
      </c>
      <c r="Z119" s="5">
        <f t="shared" si="28"/>
        <v>0</v>
      </c>
      <c r="AB119">
        <f t="shared" si="29"/>
        <v>1</v>
      </c>
    </row>
    <row r="120" spans="1:28">
      <c r="A120" t="s">
        <v>182</v>
      </c>
      <c r="B120" s="36" t="s">
        <v>564</v>
      </c>
      <c r="D120" s="42">
        <v>79</v>
      </c>
      <c r="E120" s="42">
        <v>64</v>
      </c>
      <c r="F120" s="42">
        <v>62</v>
      </c>
      <c r="G120">
        <f t="shared" si="24"/>
        <v>205</v>
      </c>
      <c r="I120" s="22">
        <f t="shared" si="25"/>
        <v>68.333333333333329</v>
      </c>
      <c r="J120" s="6">
        <f>+IFR!AD120</f>
        <v>1.5354452505495454E-2</v>
      </c>
      <c r="K120" s="14">
        <f t="shared" si="15"/>
        <v>0.95</v>
      </c>
      <c r="L120" s="22">
        <f t="shared" si="26"/>
        <v>64.916666666666657</v>
      </c>
      <c r="M120" s="14">
        <v>1</v>
      </c>
      <c r="N120" s="14">
        <v>1</v>
      </c>
      <c r="P120" s="22">
        <f t="shared" si="27"/>
        <v>64.916666666666657</v>
      </c>
      <c r="R120" s="3">
        <f t="shared" si="23"/>
        <v>1.0044018329366447E-2</v>
      </c>
      <c r="T120" s="5">
        <f>+R120*(assessment!$J$275*assessment!$E$3)</f>
        <v>77917.684000871654</v>
      </c>
      <c r="V120" s="6">
        <f>+T120/payroll!F120</f>
        <v>3.3971461008924331E-4</v>
      </c>
      <c r="X120" s="5">
        <f>IF(V120&lt;$X$2,T120, +payroll!F120 * $X$2)</f>
        <v>77917.684000871654</v>
      </c>
      <c r="Z120" s="5">
        <f t="shared" si="28"/>
        <v>0</v>
      </c>
      <c r="AB120">
        <f t="shared" si="29"/>
        <v>1</v>
      </c>
    </row>
    <row r="121" spans="1:28">
      <c r="A121" t="s">
        <v>183</v>
      </c>
      <c r="B121" t="s">
        <v>184</v>
      </c>
      <c r="D121" s="42">
        <v>16</v>
      </c>
      <c r="E121" s="42">
        <v>26</v>
      </c>
      <c r="F121" s="42">
        <v>22</v>
      </c>
      <c r="G121">
        <f t="shared" si="24"/>
        <v>64</v>
      </c>
      <c r="I121" s="22">
        <f t="shared" si="25"/>
        <v>21.333333333333332</v>
      </c>
      <c r="J121" s="6">
        <f>+IFR!AD121</f>
        <v>1.2771605254911956E-2</v>
      </c>
      <c r="K121" s="14">
        <f t="shared" si="15"/>
        <v>0.95</v>
      </c>
      <c r="L121" s="22">
        <f t="shared" si="26"/>
        <v>20.266666666666666</v>
      </c>
      <c r="M121" s="14">
        <v>1</v>
      </c>
      <c r="N121" s="14">
        <v>1</v>
      </c>
      <c r="P121" s="22">
        <f t="shared" si="27"/>
        <v>20.266666666666666</v>
      </c>
      <c r="R121" s="3">
        <f t="shared" si="23"/>
        <v>3.1356935272168424E-3</v>
      </c>
      <c r="T121" s="5">
        <f>+R121*(assessment!$J$275*assessment!$E$3)</f>
        <v>24325.520858808712</v>
      </c>
      <c r="V121" s="6">
        <f>+T121/payroll!F121</f>
        <v>2.6755733401777972E-4</v>
      </c>
      <c r="X121" s="5">
        <f>IF(V121&lt;$X$2,T121, +payroll!F121 * $X$2)</f>
        <v>24325.520858808712</v>
      </c>
      <c r="Z121" s="5">
        <f t="shared" si="28"/>
        <v>0</v>
      </c>
      <c r="AB121">
        <f t="shared" si="29"/>
        <v>1</v>
      </c>
    </row>
    <row r="122" spans="1:28">
      <c r="A122" t="s">
        <v>185</v>
      </c>
      <c r="B122" t="s">
        <v>186</v>
      </c>
      <c r="D122" s="42">
        <v>13</v>
      </c>
      <c r="E122" s="42">
        <v>3</v>
      </c>
      <c r="F122" s="42">
        <v>9</v>
      </c>
      <c r="G122">
        <f t="shared" si="24"/>
        <v>25</v>
      </c>
      <c r="I122" s="22">
        <f t="shared" si="25"/>
        <v>8.3333333333333339</v>
      </c>
      <c r="J122" s="6">
        <f>+IFR!AD122</f>
        <v>1.516119220888934E-2</v>
      </c>
      <c r="K122" s="14">
        <f t="shared" si="15"/>
        <v>0.95</v>
      </c>
      <c r="L122" s="22">
        <f t="shared" si="26"/>
        <v>7.916666666666667</v>
      </c>
      <c r="M122" s="14">
        <v>1</v>
      </c>
      <c r="N122" s="14">
        <v>1</v>
      </c>
      <c r="P122" s="22">
        <f t="shared" si="27"/>
        <v>7.916666666666667</v>
      </c>
      <c r="R122" s="3">
        <f t="shared" si="23"/>
        <v>1.224880284069079E-3</v>
      </c>
      <c r="T122" s="5">
        <f>+R122*(assessment!$J$275*assessment!$E$3)</f>
        <v>9502.1565854721521</v>
      </c>
      <c r="V122" s="6">
        <f>+T122/payroll!F122</f>
        <v>4.3354349093282601E-4</v>
      </c>
      <c r="X122" s="5">
        <f>IF(V122&lt;$X$2,T122, +payroll!F122 * $X$2)</f>
        <v>9502.1565854721521</v>
      </c>
      <c r="Z122" s="5">
        <f t="shared" si="28"/>
        <v>0</v>
      </c>
      <c r="AB122">
        <f t="shared" si="29"/>
        <v>1</v>
      </c>
    </row>
    <row r="123" spans="1:28">
      <c r="A123" t="s">
        <v>187</v>
      </c>
      <c r="B123" t="s">
        <v>545</v>
      </c>
      <c r="D123" s="42">
        <v>0</v>
      </c>
      <c r="E123" s="42">
        <v>0</v>
      </c>
      <c r="F123" s="42">
        <v>0</v>
      </c>
      <c r="G123">
        <f t="shared" si="24"/>
        <v>0</v>
      </c>
      <c r="I123" s="22">
        <f t="shared" si="25"/>
        <v>0</v>
      </c>
      <c r="J123" s="6">
        <f>+IFR!AD123</f>
        <v>0</v>
      </c>
      <c r="K123" s="14">
        <f t="shared" si="15"/>
        <v>0.95</v>
      </c>
      <c r="L123" s="22">
        <f t="shared" si="26"/>
        <v>0</v>
      </c>
      <c r="M123" s="14">
        <v>1</v>
      </c>
      <c r="N123" s="14">
        <v>1</v>
      </c>
      <c r="P123" s="22">
        <f t="shared" si="27"/>
        <v>0</v>
      </c>
      <c r="R123" s="3">
        <f t="shared" si="23"/>
        <v>0</v>
      </c>
      <c r="T123" s="5">
        <f>+R123*(assessment!$J$275*assessment!$E$3)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28"/>
        <v>0</v>
      </c>
      <c r="AB123" t="e">
        <f t="shared" si="29"/>
        <v>#DIV/0!</v>
      </c>
    </row>
    <row r="124" spans="1:28">
      <c r="A124" t="s">
        <v>188</v>
      </c>
      <c r="B124" t="s">
        <v>189</v>
      </c>
      <c r="D124" s="42">
        <v>18</v>
      </c>
      <c r="E124" s="42">
        <v>18</v>
      </c>
      <c r="F124" s="42">
        <v>16</v>
      </c>
      <c r="G124">
        <f t="shared" si="24"/>
        <v>52</v>
      </c>
      <c r="I124" s="22">
        <f t="shared" si="25"/>
        <v>17.333333333333332</v>
      </c>
      <c r="J124" s="6">
        <f>+IFR!AD124</f>
        <v>1.7377087272208169E-2</v>
      </c>
      <c r="K124" s="14">
        <f t="shared" si="15"/>
        <v>0.95</v>
      </c>
      <c r="L124" s="22">
        <f t="shared" si="26"/>
        <v>16.466666666666665</v>
      </c>
      <c r="M124" s="14">
        <v>1</v>
      </c>
      <c r="N124" s="14">
        <v>1</v>
      </c>
      <c r="P124" s="22">
        <f t="shared" si="27"/>
        <v>16.466666666666665</v>
      </c>
      <c r="R124" s="3">
        <f t="shared" si="23"/>
        <v>2.5477509908636842E-3</v>
      </c>
      <c r="T124" s="5">
        <f>+R124*(assessment!$J$275*assessment!$E$3)</f>
        <v>19764.485697782075</v>
      </c>
      <c r="V124" s="6">
        <f>+T124/payroll!F124</f>
        <v>3.569519798122456E-4</v>
      </c>
      <c r="X124" s="5">
        <f>IF(V124&lt;$X$2,T124, +payroll!F124 * $X$2)</f>
        <v>19764.485697782075</v>
      </c>
      <c r="Z124" s="5">
        <f t="shared" si="28"/>
        <v>0</v>
      </c>
      <c r="AB124">
        <f t="shared" si="29"/>
        <v>1</v>
      </c>
    </row>
    <row r="125" spans="1:28">
      <c r="A125" t="s">
        <v>190</v>
      </c>
      <c r="B125" t="s">
        <v>191</v>
      </c>
      <c r="D125" s="42">
        <v>16</v>
      </c>
      <c r="E125" s="42">
        <v>10</v>
      </c>
      <c r="F125" s="42">
        <v>9</v>
      </c>
      <c r="G125">
        <f t="shared" si="24"/>
        <v>35</v>
      </c>
      <c r="I125" s="22">
        <f t="shared" si="25"/>
        <v>11.666666666666666</v>
      </c>
      <c r="J125" s="6">
        <f>+IFR!AD125</f>
        <v>6.5647253388918343E-3</v>
      </c>
      <c r="K125" s="14">
        <f t="shared" si="15"/>
        <v>0.95</v>
      </c>
      <c r="L125" s="22">
        <f t="shared" si="26"/>
        <v>11.083333333333332</v>
      </c>
      <c r="M125" s="14">
        <v>1</v>
      </c>
      <c r="N125" s="14">
        <v>1</v>
      </c>
      <c r="P125" s="22">
        <f t="shared" si="27"/>
        <v>11.083333333333332</v>
      </c>
      <c r="R125" s="3">
        <f t="shared" si="23"/>
        <v>1.7148323976967105E-3</v>
      </c>
      <c r="T125" s="5">
        <f>+R125*(assessment!$J$275*assessment!$E$3)</f>
        <v>13303.019219661013</v>
      </c>
      <c r="V125" s="6">
        <f>+T125/payroll!F125</f>
        <v>1.016746875239852E-4</v>
      </c>
      <c r="X125" s="5">
        <f>IF(V125&lt;$X$2,T125, +payroll!F125 * $X$2)</f>
        <v>13303.019219661013</v>
      </c>
      <c r="Z125" s="5">
        <f t="shared" si="28"/>
        <v>0</v>
      </c>
      <c r="AB125">
        <f t="shared" si="29"/>
        <v>1</v>
      </c>
    </row>
    <row r="126" spans="1:28">
      <c r="A126" t="s">
        <v>192</v>
      </c>
      <c r="B126" t="s">
        <v>546</v>
      </c>
      <c r="D126" s="42">
        <v>2</v>
      </c>
      <c r="E126" s="42">
        <v>4</v>
      </c>
      <c r="F126" s="42">
        <v>7</v>
      </c>
      <c r="G126">
        <f t="shared" si="24"/>
        <v>13</v>
      </c>
      <c r="I126" s="22">
        <f t="shared" si="25"/>
        <v>4.333333333333333</v>
      </c>
      <c r="J126" s="6">
        <f>+IFR!AD126</f>
        <v>1.1186529869155595E-2</v>
      </c>
      <c r="K126" s="14">
        <f t="shared" si="15"/>
        <v>0.95</v>
      </c>
      <c r="L126" s="22">
        <f t="shared" si="26"/>
        <v>4.1166666666666663</v>
      </c>
      <c r="M126" s="14">
        <v>1</v>
      </c>
      <c r="N126" s="14">
        <v>1</v>
      </c>
      <c r="P126" s="22">
        <f t="shared" si="27"/>
        <v>4.1166666666666663</v>
      </c>
      <c r="R126" s="3">
        <f t="shared" si="23"/>
        <v>6.3693774771592104E-4</v>
      </c>
      <c r="T126" s="5">
        <f>+R126*(assessment!$J$275*assessment!$E$3)</f>
        <v>4941.1214244455186</v>
      </c>
      <c r="V126" s="6">
        <f>+T126/payroll!F126</f>
        <v>1.9532244961322553E-4</v>
      </c>
      <c r="X126" s="5">
        <f>IF(V126&lt;$X$2,T126, +payroll!F126 * $X$2)</f>
        <v>4941.1214244455186</v>
      </c>
      <c r="Z126" s="5">
        <f t="shared" si="28"/>
        <v>0</v>
      </c>
      <c r="AB126">
        <f t="shared" si="29"/>
        <v>1</v>
      </c>
    </row>
    <row r="127" spans="1:28">
      <c r="A127" t="s">
        <v>481</v>
      </c>
      <c r="B127" t="s">
        <v>482</v>
      </c>
      <c r="D127" s="42">
        <v>1</v>
      </c>
      <c r="E127" s="42">
        <v>4</v>
      </c>
      <c r="F127" s="42">
        <v>4</v>
      </c>
      <c r="I127" s="22">
        <f>AVERAGE(D127:F127)</f>
        <v>3</v>
      </c>
      <c r="J127" s="6">
        <f>+IFR!AD127</f>
        <v>7.7916158483959039E-3</v>
      </c>
      <c r="K127" s="14">
        <f t="shared" si="15"/>
        <v>0.95</v>
      </c>
      <c r="L127" s="22">
        <f>+I127*K127</f>
        <v>2.8499999999999996</v>
      </c>
      <c r="M127" s="14">
        <v>1</v>
      </c>
      <c r="N127" s="14">
        <v>1</v>
      </c>
      <c r="P127" s="22">
        <f>+L127*M127*N127</f>
        <v>2.8499999999999996</v>
      </c>
      <c r="R127" s="3">
        <f t="shared" si="23"/>
        <v>4.4095690226486839E-4</v>
      </c>
      <c r="T127" s="5">
        <f>+R127*(assessment!$J$275*assessment!$E$3)</f>
        <v>3420.7763707699746</v>
      </c>
      <c r="V127" s="6">
        <f>+T127/payroll!F127</f>
        <v>1.1628660628597438E-4</v>
      </c>
      <c r="X127" s="5">
        <f>IF(V127&lt;$X$2,T127, +payroll!F127 * $X$2)</f>
        <v>3420.7763707699746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505</v>
      </c>
      <c r="D128" s="42">
        <v>19</v>
      </c>
      <c r="E128" s="42">
        <v>12</v>
      </c>
      <c r="F128" s="42">
        <v>10</v>
      </c>
      <c r="G128">
        <f t="shared" si="24"/>
        <v>41</v>
      </c>
      <c r="I128" s="22">
        <f t="shared" si="25"/>
        <v>13.666666666666666</v>
      </c>
      <c r="J128" s="6">
        <f>+IFR!AD128</f>
        <v>3.2228353046956516E-2</v>
      </c>
      <c r="K128" s="14">
        <f t="shared" si="15"/>
        <v>0.95</v>
      </c>
      <c r="L128" s="22">
        <f t="shared" si="26"/>
        <v>12.983333333333333</v>
      </c>
      <c r="M128" s="14">
        <v>1</v>
      </c>
      <c r="N128" s="14">
        <v>1</v>
      </c>
      <c r="P128" s="22">
        <f t="shared" si="27"/>
        <v>12.983333333333333</v>
      </c>
      <c r="R128" s="3">
        <f t="shared" si="23"/>
        <v>2.0088036658732896E-3</v>
      </c>
      <c r="T128" s="5">
        <f>+R128*(assessment!$J$275*assessment!$E$3)</f>
        <v>15583.536800174332</v>
      </c>
      <c r="V128" s="6">
        <f>+T128/payroll!F128</f>
        <v>8.6500687307027111E-4</v>
      </c>
      <c r="X128" s="5">
        <f>IF(V128&lt;$X$2,T128, +payroll!F128 * $X$2)</f>
        <v>15583.536800174332</v>
      </c>
      <c r="Z128" s="5">
        <f t="shared" si="28"/>
        <v>0</v>
      </c>
      <c r="AB128">
        <f t="shared" si="29"/>
        <v>1</v>
      </c>
    </row>
    <row r="129" spans="1:28">
      <c r="A129" t="s">
        <v>194</v>
      </c>
      <c r="B129" t="s">
        <v>195</v>
      </c>
      <c r="D129" s="42">
        <v>25</v>
      </c>
      <c r="E129" s="42">
        <v>19</v>
      </c>
      <c r="F129" s="42">
        <v>21</v>
      </c>
      <c r="G129">
        <f t="shared" si="24"/>
        <v>65</v>
      </c>
      <c r="I129" s="22">
        <f t="shared" si="25"/>
        <v>21.666666666666668</v>
      </c>
      <c r="J129" s="6">
        <f>+IFR!AD129</f>
        <v>4.7504241660704306E-2</v>
      </c>
      <c r="K129" s="14">
        <f t="shared" si="15"/>
        <v>1</v>
      </c>
      <c r="L129" s="22">
        <f t="shared" si="26"/>
        <v>21.666666666666668</v>
      </c>
      <c r="M129" s="14">
        <v>1</v>
      </c>
      <c r="N129" s="14">
        <v>1</v>
      </c>
      <c r="P129" s="22">
        <f t="shared" si="27"/>
        <v>21.666666666666668</v>
      </c>
      <c r="R129" s="3">
        <f t="shared" si="23"/>
        <v>3.3523039353469532E-3</v>
      </c>
      <c r="T129" s="5">
        <f>+R129*(assessment!$J$275*assessment!$E$3)</f>
        <v>26005.902233923785</v>
      </c>
      <c r="V129" s="6">
        <f>+T129/payroll!F129</f>
        <v>1.3228890311085238E-3</v>
      </c>
      <c r="X129" s="5">
        <f>IF(V129&lt;$X$2,T129, +payroll!F129 * $X$2)</f>
        <v>26005.902233923785</v>
      </c>
      <c r="Z129" s="5">
        <f t="shared" si="28"/>
        <v>0</v>
      </c>
      <c r="AB129">
        <f t="shared" si="29"/>
        <v>1</v>
      </c>
    </row>
    <row r="130" spans="1:28">
      <c r="A130" t="s">
        <v>557</v>
      </c>
      <c r="B130" t="s">
        <v>558</v>
      </c>
      <c r="D130" s="42">
        <v>0</v>
      </c>
      <c r="E130" s="42">
        <v>3</v>
      </c>
      <c r="F130" s="42">
        <v>1</v>
      </c>
      <c r="G130">
        <f>SUM(D130:F130)</f>
        <v>4</v>
      </c>
      <c r="I130" s="22">
        <f>AVERAGE(D130:F130)</f>
        <v>1.3333333333333333</v>
      </c>
      <c r="J130" s="6">
        <f>+IFR!AD130</f>
        <v>7.8492140691880426E-3</v>
      </c>
      <c r="K130" s="14">
        <f t="shared" si="15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23"/>
        <v>1.9598084545105265E-4</v>
      </c>
      <c r="T130" s="5">
        <f>+R130*(assessment!$J$275*assessment!$E$3)</f>
        <v>1520.3450536755445</v>
      </c>
      <c r="V130" s="6">
        <f>+T130/payroll!F130</f>
        <v>1.4700711204761643E-4</v>
      </c>
      <c r="X130" s="5">
        <f>IF(V130&lt;$X$2,T130, +payroll!F130 * $X$2)</f>
        <v>1520.3450536755445</v>
      </c>
      <c r="Z130" s="5">
        <f>+T130-X130</f>
        <v>0</v>
      </c>
      <c r="AB130">
        <f>+X130/T130</f>
        <v>1</v>
      </c>
    </row>
    <row r="131" spans="1:28" s="50" customFormat="1">
      <c r="A131" s="52" t="s">
        <v>577</v>
      </c>
      <c r="B131" s="52" t="s">
        <v>570</v>
      </c>
      <c r="D131" s="42">
        <v>52</v>
      </c>
      <c r="E131" s="42">
        <v>42</v>
      </c>
      <c r="F131" s="42">
        <v>49</v>
      </c>
      <c r="G131" s="50">
        <f>SUM(D131:F131)</f>
        <v>143</v>
      </c>
      <c r="I131" s="22">
        <f>AVERAGE(D131:F131)</f>
        <v>47.666666666666664</v>
      </c>
      <c r="J131" s="54">
        <f>+IFR!AD131</f>
        <v>3.0339291902163557E-2</v>
      </c>
      <c r="K131" s="14">
        <f t="shared" si="15"/>
        <v>0.95</v>
      </c>
      <c r="L131" s="22">
        <f>+I131*K131</f>
        <v>45.283333333333331</v>
      </c>
      <c r="M131" s="14">
        <v>1</v>
      </c>
      <c r="N131" s="14">
        <v>1</v>
      </c>
      <c r="P131" s="22">
        <f>+L131*M131*N131</f>
        <v>45.283333333333331</v>
      </c>
      <c r="R131" s="53">
        <f t="shared" si="23"/>
        <v>7.0063152248751315E-3</v>
      </c>
      <c r="T131" s="5">
        <f>+R131*(assessment!$J$275*assessment!$E$3)</f>
        <v>54352.335668900712</v>
      </c>
      <c r="V131" s="54">
        <f>+T131/payroll!F131</f>
        <v>5.0809156986835098E-4</v>
      </c>
      <c r="X131" s="5">
        <f>IF(V131&lt;$X$2,T131, +payroll!F131 * $X$2)</f>
        <v>54352.335668900712</v>
      </c>
      <c r="Z131" s="5">
        <f>+T131-X131</f>
        <v>0</v>
      </c>
      <c r="AB131" s="50">
        <f>+X131/T131</f>
        <v>1</v>
      </c>
    </row>
    <row r="132" spans="1:28">
      <c r="A132" t="s">
        <v>196</v>
      </c>
      <c r="B132" t="s">
        <v>197</v>
      </c>
      <c r="D132" s="42">
        <v>0</v>
      </c>
      <c r="E132" s="42">
        <v>1</v>
      </c>
      <c r="F132" s="42">
        <v>2</v>
      </c>
      <c r="G132">
        <f t="shared" si="24"/>
        <v>3</v>
      </c>
      <c r="I132" s="22">
        <f t="shared" si="25"/>
        <v>1</v>
      </c>
      <c r="J132" s="6">
        <f>+IFR!AD132</f>
        <v>5.8210458168822948E-3</v>
      </c>
      <c r="K132" s="14">
        <f t="shared" si="15"/>
        <v>0.95</v>
      </c>
      <c r="L132" s="22">
        <f t="shared" si="26"/>
        <v>0.95</v>
      </c>
      <c r="M132" s="14">
        <v>1</v>
      </c>
      <c r="N132" s="14">
        <v>1</v>
      </c>
      <c r="P132" s="22">
        <f t="shared" si="27"/>
        <v>0.95</v>
      </c>
      <c r="R132" s="3">
        <f t="shared" si="23"/>
        <v>1.4698563408828947E-4</v>
      </c>
      <c r="T132" s="5">
        <f>+R132*(assessment!$J$275*assessment!$E$3)</f>
        <v>1140.2587902566584</v>
      </c>
      <c r="V132" s="6">
        <f>+T132/payroll!F132</f>
        <v>7.6398447832467178E-5</v>
      </c>
      <c r="X132" s="5">
        <f>IF(V132&lt;$X$2,T132, +payroll!F132 * $X$2)</f>
        <v>1140.2587902566584</v>
      </c>
      <c r="Z132" s="5">
        <f t="shared" si="28"/>
        <v>0</v>
      </c>
      <c r="AB132">
        <f t="shared" si="29"/>
        <v>1</v>
      </c>
    </row>
    <row r="133" spans="1:28">
      <c r="A133" t="s">
        <v>198</v>
      </c>
      <c r="B133" t="s">
        <v>547</v>
      </c>
      <c r="D133" s="42">
        <v>0</v>
      </c>
      <c r="E133" s="42">
        <v>0</v>
      </c>
      <c r="F133" s="42">
        <v>0</v>
      </c>
      <c r="G133">
        <f t="shared" si="24"/>
        <v>0</v>
      </c>
      <c r="I133" s="22">
        <f t="shared" si="25"/>
        <v>0</v>
      </c>
      <c r="J133" s="6">
        <f>+IFR!AD133</f>
        <v>0</v>
      </c>
      <c r="K133" s="14">
        <f t="shared" ref="K133:K196" si="30">IF(+J133&lt;$E$270,$I$270,IF(J133&gt;$E$272,$I$272,$I$271))</f>
        <v>0.95</v>
      </c>
      <c r="L133" s="22">
        <f t="shared" si="26"/>
        <v>0</v>
      </c>
      <c r="M133" s="14">
        <v>1</v>
      </c>
      <c r="N133" s="14">
        <v>1</v>
      </c>
      <c r="P133" s="22">
        <f t="shared" si="27"/>
        <v>0</v>
      </c>
      <c r="R133" s="3">
        <f t="shared" ref="R133:R164" si="31">+P133/$P$267</f>
        <v>0</v>
      </c>
      <c r="T133" s="5">
        <f>+R133*(assessment!$J$275*assessment!$E$3)</f>
        <v>0</v>
      </c>
      <c r="V133" s="6">
        <f>+T133/payroll!F133</f>
        <v>0</v>
      </c>
      <c r="X133" s="5">
        <f>IF(V133&lt;$X$2,T133, +payroll!F133 * $X$2)</f>
        <v>0</v>
      </c>
      <c r="Z133" s="5">
        <f t="shared" si="28"/>
        <v>0</v>
      </c>
      <c r="AB133" t="e">
        <f t="shared" si="29"/>
        <v>#DIV/0!</v>
      </c>
    </row>
    <row r="134" spans="1:28">
      <c r="A134" t="s">
        <v>199</v>
      </c>
      <c r="B134" t="s">
        <v>200</v>
      </c>
      <c r="D134" s="42">
        <v>14</v>
      </c>
      <c r="E134" s="42">
        <v>12</v>
      </c>
      <c r="F134" s="42">
        <v>8</v>
      </c>
      <c r="G134">
        <f t="shared" si="24"/>
        <v>34</v>
      </c>
      <c r="I134" s="22">
        <f t="shared" si="25"/>
        <v>11.333333333333334</v>
      </c>
      <c r="J134" s="6">
        <f>+IFR!AD134</f>
        <v>1.0025473838315061E-2</v>
      </c>
      <c r="K134" s="14">
        <f t="shared" si="30"/>
        <v>0.95</v>
      </c>
      <c r="L134" s="22">
        <f t="shared" si="26"/>
        <v>10.766666666666667</v>
      </c>
      <c r="M134" s="14">
        <v>1</v>
      </c>
      <c r="N134" s="14">
        <v>1</v>
      </c>
      <c r="P134" s="22">
        <f t="shared" si="27"/>
        <v>10.766666666666667</v>
      </c>
      <c r="R134" s="3">
        <f t="shared" si="31"/>
        <v>1.6658371863339477E-3</v>
      </c>
      <c r="T134" s="5">
        <f>+R134*(assessment!$J$275*assessment!$E$3)</f>
        <v>12922.93295624213</v>
      </c>
      <c r="V134" s="6">
        <f>+T134/payroll!F134</f>
        <v>2.0238974762070816E-4</v>
      </c>
      <c r="X134" s="5">
        <f>IF(V134&lt;$X$2,T134, +payroll!F134 * $X$2)</f>
        <v>12922.93295624213</v>
      </c>
      <c r="Z134" s="5">
        <f t="shared" si="28"/>
        <v>0</v>
      </c>
      <c r="AB134">
        <f t="shared" si="29"/>
        <v>1</v>
      </c>
    </row>
    <row r="135" spans="1:28">
      <c r="A135" t="s">
        <v>201</v>
      </c>
      <c r="B135" t="s">
        <v>548</v>
      </c>
      <c r="D135" s="42">
        <v>1</v>
      </c>
      <c r="E135" s="42">
        <v>2</v>
      </c>
      <c r="F135" s="42">
        <v>2</v>
      </c>
      <c r="G135">
        <f t="shared" si="24"/>
        <v>5</v>
      </c>
      <c r="I135" s="22">
        <f t="shared" si="25"/>
        <v>1.6666666666666667</v>
      </c>
      <c r="J135" s="6">
        <f>+IFR!AD135</f>
        <v>1.1164952747795385E-2</v>
      </c>
      <c r="K135" s="14">
        <f t="shared" si="30"/>
        <v>0.95</v>
      </c>
      <c r="L135" s="22">
        <f t="shared" si="26"/>
        <v>1.5833333333333333</v>
      </c>
      <c r="M135" s="14">
        <v>1</v>
      </c>
      <c r="N135" s="14">
        <v>1</v>
      </c>
      <c r="P135" s="22">
        <f t="shared" si="27"/>
        <v>1.5833333333333333</v>
      </c>
      <c r="R135" s="3">
        <f t="shared" si="31"/>
        <v>2.449760568138158E-4</v>
      </c>
      <c r="T135" s="5">
        <f>+R135*(assessment!$J$275*assessment!$E$3)</f>
        <v>1900.4313170944306</v>
      </c>
      <c r="V135" s="6">
        <f>+T135/payroll!F135</f>
        <v>2.3666843551253529E-4</v>
      </c>
      <c r="X135" s="5">
        <f>IF(V135&lt;$X$2,T135, +payroll!F135 * $X$2)</f>
        <v>1900.4313170944306</v>
      </c>
      <c r="Z135" s="5">
        <f t="shared" si="28"/>
        <v>0</v>
      </c>
      <c r="AB135">
        <f t="shared" si="29"/>
        <v>1</v>
      </c>
    </row>
    <row r="136" spans="1:28">
      <c r="A136" t="s">
        <v>202</v>
      </c>
      <c r="B136" t="s">
        <v>549</v>
      </c>
      <c r="D136" s="42">
        <v>3</v>
      </c>
      <c r="E136" s="42">
        <v>2</v>
      </c>
      <c r="F136" s="42">
        <v>5</v>
      </c>
      <c r="G136">
        <f t="shared" si="24"/>
        <v>10</v>
      </c>
      <c r="I136" s="22">
        <f t="shared" si="25"/>
        <v>3.3333333333333335</v>
      </c>
      <c r="J136" s="6">
        <f>+IFR!AD136</f>
        <v>1.7087855198339975E-2</v>
      </c>
      <c r="K136" s="14">
        <f t="shared" si="30"/>
        <v>0.95</v>
      </c>
      <c r="L136" s="22">
        <f t="shared" si="26"/>
        <v>3.1666666666666665</v>
      </c>
      <c r="M136" s="14">
        <v>1</v>
      </c>
      <c r="N136" s="14">
        <v>1</v>
      </c>
      <c r="P136" s="22">
        <f t="shared" si="27"/>
        <v>3.1666666666666665</v>
      </c>
      <c r="R136" s="3">
        <f t="shared" si="31"/>
        <v>4.899521136276316E-4</v>
      </c>
      <c r="T136" s="5">
        <f>+R136*(assessment!$J$275*assessment!$E$3)</f>
        <v>3800.8626341888612</v>
      </c>
      <c r="V136" s="6">
        <f>+T136/payroll!F136</f>
        <v>3.6506128392579669E-4</v>
      </c>
      <c r="X136" s="5">
        <f>IF(V136&lt;$X$2,T136, +payroll!F136 * $X$2)</f>
        <v>3800.8626341888612</v>
      </c>
      <c r="Z136" s="5">
        <f t="shared" si="28"/>
        <v>0</v>
      </c>
      <c r="AB136">
        <f t="shared" si="29"/>
        <v>1</v>
      </c>
    </row>
    <row r="137" spans="1:28">
      <c r="A137" t="s">
        <v>203</v>
      </c>
      <c r="B137" t="s">
        <v>506</v>
      </c>
      <c r="D137" s="42">
        <v>4</v>
      </c>
      <c r="E137" s="42">
        <v>2</v>
      </c>
      <c r="F137" s="42">
        <v>1</v>
      </c>
      <c r="G137">
        <f t="shared" si="24"/>
        <v>7</v>
      </c>
      <c r="I137" s="22">
        <f t="shared" si="25"/>
        <v>2.3333333333333335</v>
      </c>
      <c r="J137" s="6">
        <f>+IFR!AD137</f>
        <v>8.8604780245415977E-3</v>
      </c>
      <c r="K137" s="14">
        <f t="shared" si="30"/>
        <v>0.95</v>
      </c>
      <c r="L137" s="22">
        <f t="shared" si="26"/>
        <v>2.2166666666666668</v>
      </c>
      <c r="M137" s="14">
        <v>1</v>
      </c>
      <c r="N137" s="14">
        <v>1</v>
      </c>
      <c r="P137" s="22">
        <f t="shared" si="27"/>
        <v>2.2166666666666668</v>
      </c>
      <c r="R137" s="3">
        <f t="shared" si="31"/>
        <v>3.4296647953934215E-4</v>
      </c>
      <c r="T137" s="5">
        <f>+R137*(assessment!$J$275*assessment!$E$3)</f>
        <v>2660.6038439322028</v>
      </c>
      <c r="V137" s="6">
        <f>+T137/payroll!F137</f>
        <v>2.4493446092643567E-4</v>
      </c>
      <c r="X137" s="5">
        <f>IF(V137&lt;$X$2,T137, +payroll!F137 * $X$2)</f>
        <v>2660.6038439322028</v>
      </c>
      <c r="Z137" s="5">
        <f t="shared" si="28"/>
        <v>0</v>
      </c>
      <c r="AB137">
        <f t="shared" si="29"/>
        <v>1</v>
      </c>
    </row>
    <row r="138" spans="1:28">
      <c r="A138" t="s">
        <v>204</v>
      </c>
      <c r="B138" t="s">
        <v>550</v>
      </c>
      <c r="D138" s="42">
        <v>98</v>
      </c>
      <c r="E138" s="42">
        <v>115</v>
      </c>
      <c r="F138" s="42">
        <v>167</v>
      </c>
      <c r="G138">
        <f t="shared" si="24"/>
        <v>380</v>
      </c>
      <c r="I138" s="22">
        <f t="shared" si="25"/>
        <v>126.66666666666667</v>
      </c>
      <c r="J138" s="6">
        <f>+IFR!AD138</f>
        <v>4.6589973851979556E-2</v>
      </c>
      <c r="K138" s="14">
        <f t="shared" si="30"/>
        <v>1</v>
      </c>
      <c r="L138" s="22">
        <f t="shared" si="26"/>
        <v>126.66666666666667</v>
      </c>
      <c r="M138" s="14">
        <v>1</v>
      </c>
      <c r="N138" s="14">
        <v>1</v>
      </c>
      <c r="P138" s="22">
        <f t="shared" si="27"/>
        <v>126.66666666666667</v>
      </c>
      <c r="R138" s="3">
        <f t="shared" si="31"/>
        <v>1.9598084545105265E-2</v>
      </c>
      <c r="T138" s="5">
        <f>+R138*(assessment!$J$275*assessment!$E$3)</f>
        <v>152034.50536755443</v>
      </c>
      <c r="V138" s="6">
        <f>+T138/payroll!F138</f>
        <v>1.0435422544822705E-3</v>
      </c>
      <c r="X138" s="5">
        <f>IF(V138&lt;$X$2,T138, +payroll!F138 * $X$2)</f>
        <v>152034.50536755443</v>
      </c>
      <c r="Z138" s="5">
        <f t="shared" si="28"/>
        <v>0</v>
      </c>
      <c r="AB138">
        <f t="shared" si="29"/>
        <v>1</v>
      </c>
    </row>
    <row r="139" spans="1:28">
      <c r="A139" t="s">
        <v>205</v>
      </c>
      <c r="B139" t="s">
        <v>206</v>
      </c>
      <c r="D139" s="42">
        <v>3</v>
      </c>
      <c r="E139" s="42">
        <v>3</v>
      </c>
      <c r="F139" s="42">
        <v>4</v>
      </c>
      <c r="G139">
        <f t="shared" si="24"/>
        <v>10</v>
      </c>
      <c r="I139" s="22">
        <f t="shared" si="25"/>
        <v>3.3333333333333335</v>
      </c>
      <c r="J139" s="6">
        <f>+IFR!AD139</f>
        <v>1.928537012877423E-2</v>
      </c>
      <c r="K139" s="14">
        <f t="shared" si="30"/>
        <v>0.95</v>
      </c>
      <c r="L139" s="22">
        <f t="shared" si="26"/>
        <v>3.1666666666666665</v>
      </c>
      <c r="M139" s="14">
        <v>1</v>
      </c>
      <c r="N139" s="14">
        <v>1</v>
      </c>
      <c r="P139" s="22">
        <f t="shared" si="27"/>
        <v>3.1666666666666665</v>
      </c>
      <c r="R139" s="3">
        <f t="shared" si="31"/>
        <v>4.899521136276316E-4</v>
      </c>
      <c r="T139" s="5">
        <f>+R139*(assessment!$J$275*assessment!$E$3)</f>
        <v>3800.8626341888612</v>
      </c>
      <c r="V139" s="6">
        <f>+T139/payroll!F139</f>
        <v>4.3908582887170156E-4</v>
      </c>
      <c r="X139" s="5">
        <f>IF(V139&lt;$X$2,T139, +payroll!F139 * $X$2)</f>
        <v>3800.8626341888612</v>
      </c>
      <c r="Z139" s="5">
        <f t="shared" si="28"/>
        <v>0</v>
      </c>
      <c r="AB139">
        <f t="shared" si="29"/>
        <v>1</v>
      </c>
    </row>
    <row r="140" spans="1:28">
      <c r="A140" t="s">
        <v>207</v>
      </c>
      <c r="B140" t="s">
        <v>208</v>
      </c>
      <c r="D140" s="42">
        <v>12</v>
      </c>
      <c r="E140" s="42">
        <v>1</v>
      </c>
      <c r="F140" s="42">
        <v>7</v>
      </c>
      <c r="G140">
        <f t="shared" si="24"/>
        <v>20</v>
      </c>
      <c r="I140" s="22">
        <f t="shared" si="25"/>
        <v>6.666666666666667</v>
      </c>
      <c r="J140" s="6">
        <f>+IFR!AD140</f>
        <v>3.2607089860502148E-2</v>
      </c>
      <c r="K140" s="14">
        <f t="shared" si="30"/>
        <v>0.95</v>
      </c>
      <c r="L140" s="22">
        <f t="shared" si="26"/>
        <v>6.333333333333333</v>
      </c>
      <c r="M140" s="14">
        <v>1</v>
      </c>
      <c r="N140" s="14">
        <v>1</v>
      </c>
      <c r="P140" s="22">
        <f t="shared" si="27"/>
        <v>6.333333333333333</v>
      </c>
      <c r="R140" s="3">
        <f t="shared" si="31"/>
        <v>9.7990422725526319E-4</v>
      </c>
      <c r="T140" s="5">
        <f>+R140*(assessment!$J$275*assessment!$E$3)</f>
        <v>7601.7252683777224</v>
      </c>
      <c r="V140" s="6">
        <f>+T140/payroll!F140</f>
        <v>8.1115273367405065E-4</v>
      </c>
      <c r="X140" s="5">
        <f>IF(V140&lt;$X$2,T140, +payroll!F140 * $X$2)</f>
        <v>7601.7252683777224</v>
      </c>
      <c r="Z140" s="5">
        <f t="shared" si="28"/>
        <v>0</v>
      </c>
      <c r="AB140">
        <f t="shared" si="29"/>
        <v>1</v>
      </c>
    </row>
    <row r="141" spans="1:28">
      <c r="A141" t="s">
        <v>209</v>
      </c>
      <c r="B141" t="s">
        <v>210</v>
      </c>
      <c r="D141" s="42">
        <v>0</v>
      </c>
      <c r="E141" s="42">
        <v>0</v>
      </c>
      <c r="F141" s="42">
        <v>0</v>
      </c>
      <c r="G141">
        <f t="shared" si="24"/>
        <v>0</v>
      </c>
      <c r="I141" s="22">
        <f t="shared" si="25"/>
        <v>0</v>
      </c>
      <c r="J141" s="6">
        <f>+IFR!AD141</f>
        <v>0</v>
      </c>
      <c r="K141" s="14">
        <f t="shared" si="30"/>
        <v>0.95</v>
      </c>
      <c r="L141" s="22">
        <f t="shared" si="26"/>
        <v>0</v>
      </c>
      <c r="M141" s="14">
        <v>1</v>
      </c>
      <c r="N141" s="14">
        <v>1</v>
      </c>
      <c r="P141" s="22">
        <f t="shared" si="27"/>
        <v>0</v>
      </c>
      <c r="R141" s="3">
        <f t="shared" si="31"/>
        <v>0</v>
      </c>
      <c r="T141" s="5">
        <f>+R141*(assessment!$J$275*assessment!$E$3)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28"/>
        <v>0</v>
      </c>
      <c r="AB141" t="e">
        <f t="shared" si="29"/>
        <v>#DIV/0!</v>
      </c>
    </row>
    <row r="142" spans="1:28">
      <c r="A142" t="s">
        <v>211</v>
      </c>
      <c r="B142" t="s">
        <v>462</v>
      </c>
      <c r="D142" s="42">
        <v>0</v>
      </c>
      <c r="E142" s="42">
        <v>0</v>
      </c>
      <c r="F142" s="42">
        <v>0</v>
      </c>
      <c r="G142">
        <f t="shared" si="24"/>
        <v>0</v>
      </c>
      <c r="I142" s="22">
        <f t="shared" si="25"/>
        <v>0</v>
      </c>
      <c r="J142" s="6">
        <f>+IFR!AD142</f>
        <v>0</v>
      </c>
      <c r="K142" s="14">
        <f t="shared" si="30"/>
        <v>0.95</v>
      </c>
      <c r="L142" s="22">
        <f t="shared" si="26"/>
        <v>0</v>
      </c>
      <c r="M142" s="14">
        <v>1</v>
      </c>
      <c r="N142" s="14">
        <v>1</v>
      </c>
      <c r="P142" s="22">
        <f t="shared" si="27"/>
        <v>0</v>
      </c>
      <c r="R142" s="3">
        <f t="shared" si="31"/>
        <v>0</v>
      </c>
      <c r="T142" s="5">
        <f>+R142*(assessment!$J$275*assessment!$E$3)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28"/>
        <v>0</v>
      </c>
      <c r="AB142" t="e">
        <f t="shared" si="29"/>
        <v>#DIV/0!</v>
      </c>
    </row>
    <row r="143" spans="1:28" outlineLevel="1">
      <c r="A143" t="s">
        <v>212</v>
      </c>
      <c r="B143" t="s">
        <v>213</v>
      </c>
      <c r="D143" s="42">
        <v>0</v>
      </c>
      <c r="E143" s="42">
        <v>0</v>
      </c>
      <c r="F143" s="42">
        <v>0</v>
      </c>
      <c r="G143">
        <f t="shared" si="24"/>
        <v>0</v>
      </c>
      <c r="I143" s="22">
        <f t="shared" si="25"/>
        <v>0</v>
      </c>
      <c r="J143" s="6">
        <f>+IFR!AD143</f>
        <v>0</v>
      </c>
      <c r="K143" s="14">
        <f t="shared" si="30"/>
        <v>0.95</v>
      </c>
      <c r="L143" s="22">
        <f t="shared" si="26"/>
        <v>0</v>
      </c>
      <c r="M143" s="14">
        <v>1</v>
      </c>
      <c r="N143" s="14">
        <v>1</v>
      </c>
      <c r="P143" s="22">
        <f t="shared" si="27"/>
        <v>0</v>
      </c>
      <c r="R143" s="3">
        <f t="shared" si="31"/>
        <v>0</v>
      </c>
      <c r="T143" s="5">
        <f>+R143*(assessment!$J$275*assessment!$E$3)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 t="shared" si="28"/>
        <v>0</v>
      </c>
      <c r="AB143" t="e">
        <f t="shared" si="29"/>
        <v>#DIV/0!</v>
      </c>
    </row>
    <row r="144" spans="1:28" outlineLevel="1">
      <c r="A144" t="s">
        <v>214</v>
      </c>
      <c r="B144" t="s">
        <v>215</v>
      </c>
      <c r="D144" s="42">
        <v>0</v>
      </c>
      <c r="E144" s="42">
        <v>0</v>
      </c>
      <c r="F144" s="42">
        <v>0</v>
      </c>
      <c r="G144">
        <f t="shared" si="24"/>
        <v>0</v>
      </c>
      <c r="I144" s="22">
        <f t="shared" si="25"/>
        <v>0</v>
      </c>
      <c r="J144" s="6">
        <f>+IFR!AD144</f>
        <v>0</v>
      </c>
      <c r="K144" s="14">
        <f t="shared" si="30"/>
        <v>0.95</v>
      </c>
      <c r="L144" s="22">
        <f t="shared" si="26"/>
        <v>0</v>
      </c>
      <c r="M144" s="14">
        <v>1</v>
      </c>
      <c r="N144" s="14">
        <v>1</v>
      </c>
      <c r="P144" s="22">
        <f t="shared" si="27"/>
        <v>0</v>
      </c>
      <c r="R144" s="3">
        <f t="shared" si="31"/>
        <v>0</v>
      </c>
      <c r="T144" s="5">
        <f>+R144*(assessment!$J$275*assessment!$E$3)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28"/>
        <v>0</v>
      </c>
      <c r="AB144" t="e">
        <f t="shared" si="29"/>
        <v>#DIV/0!</v>
      </c>
    </row>
    <row r="145" spans="1:28" outlineLevel="1">
      <c r="A145" t="s">
        <v>216</v>
      </c>
      <c r="B145" t="s">
        <v>217</v>
      </c>
      <c r="D145" s="42">
        <v>1</v>
      </c>
      <c r="E145" s="42">
        <v>0</v>
      </c>
      <c r="F145" s="42">
        <v>0</v>
      </c>
      <c r="G145">
        <f t="shared" si="24"/>
        <v>1</v>
      </c>
      <c r="I145" s="22">
        <f t="shared" si="25"/>
        <v>0.33333333333333331</v>
      </c>
      <c r="J145" s="6">
        <f>+IFR!AD145</f>
        <v>1.6666666666666668E-3</v>
      </c>
      <c r="K145" s="14">
        <f t="shared" si="30"/>
        <v>0.95</v>
      </c>
      <c r="L145" s="22">
        <f t="shared" si="26"/>
        <v>0.31666666666666665</v>
      </c>
      <c r="M145" s="14">
        <v>1</v>
      </c>
      <c r="N145" s="14">
        <v>1</v>
      </c>
      <c r="P145" s="22">
        <f t="shared" si="27"/>
        <v>0.31666666666666665</v>
      </c>
      <c r="R145" s="3">
        <f t="shared" si="31"/>
        <v>4.8995211362763162E-5</v>
      </c>
      <c r="T145" s="5">
        <f>+R145*(assessment!$J$275*assessment!$E$3)</f>
        <v>380.08626341888612</v>
      </c>
      <c r="V145" s="6">
        <f>+T145/payroll!F145</f>
        <v>2.8924493257924671E-4</v>
      </c>
      <c r="X145" s="5">
        <f>IF(V145&lt;$X$2,T145, +payroll!F145 * $X$2)</f>
        <v>380.08626341888612</v>
      </c>
      <c r="Z145" s="5">
        <f t="shared" si="28"/>
        <v>0</v>
      </c>
      <c r="AB145">
        <f t="shared" si="29"/>
        <v>1</v>
      </c>
    </row>
    <row r="146" spans="1:28" outlineLevel="1">
      <c r="A146" t="s">
        <v>509</v>
      </c>
      <c r="B146" t="s">
        <v>507</v>
      </c>
      <c r="D146" s="42">
        <v>0</v>
      </c>
      <c r="E146" s="42">
        <v>0</v>
      </c>
      <c r="F146" s="42">
        <v>0</v>
      </c>
      <c r="G146">
        <f>SUM(D146:F146)</f>
        <v>0</v>
      </c>
      <c r="I146" s="22">
        <f>AVERAGE(D146:F146)</f>
        <v>0</v>
      </c>
      <c r="J146" s="6">
        <f>+IFR!AD146</f>
        <v>0</v>
      </c>
      <c r="K146" s="14">
        <f t="shared" si="30"/>
        <v>0.95</v>
      </c>
      <c r="L146" s="22">
        <f>+I146*K146</f>
        <v>0</v>
      </c>
      <c r="M146" s="14">
        <v>1</v>
      </c>
      <c r="N146" s="14">
        <v>1</v>
      </c>
      <c r="P146" s="22">
        <f>+L146*M146*N146</f>
        <v>0</v>
      </c>
      <c r="R146" s="3">
        <f t="shared" si="31"/>
        <v>0</v>
      </c>
      <c r="T146" s="5">
        <f>+R146*(assessment!$J$275*assessment!$E$3)</f>
        <v>0</v>
      </c>
      <c r="V146" s="6">
        <f>+T146/payroll!F146</f>
        <v>0</v>
      </c>
      <c r="X146" s="5">
        <f>IF(V146&lt;$X$2,T146, +payroll!F146 * $X$2)</f>
        <v>0</v>
      </c>
      <c r="Z146" s="5">
        <f>+T146-X146</f>
        <v>0</v>
      </c>
      <c r="AB146" t="e">
        <f>+X146/T146</f>
        <v>#DIV/0!</v>
      </c>
    </row>
    <row r="147" spans="1:28" outlineLevel="1">
      <c r="A147" t="s">
        <v>218</v>
      </c>
      <c r="B147" t="s">
        <v>219</v>
      </c>
      <c r="D147" s="42">
        <v>1</v>
      </c>
      <c r="E147" s="42">
        <v>1</v>
      </c>
      <c r="F147" s="42">
        <v>1</v>
      </c>
      <c r="G147">
        <f t="shared" si="24"/>
        <v>3</v>
      </c>
      <c r="I147" s="22">
        <f t="shared" si="25"/>
        <v>1</v>
      </c>
      <c r="J147" s="6">
        <f>+IFR!AD147</f>
        <v>0.01</v>
      </c>
      <c r="K147" s="14">
        <f t="shared" si="30"/>
        <v>0.95</v>
      </c>
      <c r="L147" s="22">
        <f t="shared" si="26"/>
        <v>0.95</v>
      </c>
      <c r="M147" s="14">
        <v>1</v>
      </c>
      <c r="N147" s="14">
        <v>1</v>
      </c>
      <c r="P147" s="22">
        <f t="shared" si="27"/>
        <v>0.95</v>
      </c>
      <c r="R147" s="3">
        <f t="shared" si="31"/>
        <v>1.4698563408828947E-4</v>
      </c>
      <c r="T147" s="5">
        <f>+R147*(assessment!$J$275*assessment!$E$3)</f>
        <v>1140.2587902566584</v>
      </c>
      <c r="V147" s="6">
        <f>+T147/payroll!F147</f>
        <v>1.598095959210176E-3</v>
      </c>
      <c r="X147" s="5">
        <f>IF(V147&lt;$X$2,T147, +payroll!F147 * $X$2)</f>
        <v>1140.2587902566584</v>
      </c>
      <c r="Z147" s="5">
        <f t="shared" si="28"/>
        <v>0</v>
      </c>
      <c r="AB147">
        <f t="shared" si="29"/>
        <v>1</v>
      </c>
    </row>
    <row r="148" spans="1:28" outlineLevel="1">
      <c r="A148" t="s">
        <v>220</v>
      </c>
      <c r="B148" t="s">
        <v>221</v>
      </c>
      <c r="D148" s="42">
        <v>0</v>
      </c>
      <c r="E148" s="42">
        <v>0</v>
      </c>
      <c r="F148" s="42">
        <v>0</v>
      </c>
      <c r="G148">
        <f t="shared" si="24"/>
        <v>0</v>
      </c>
      <c r="I148" s="22">
        <f t="shared" si="25"/>
        <v>0</v>
      </c>
      <c r="J148" s="6">
        <f>+IFR!AD148</f>
        <v>0</v>
      </c>
      <c r="K148" s="14">
        <f t="shared" si="30"/>
        <v>0.95</v>
      </c>
      <c r="L148" s="22">
        <f t="shared" si="26"/>
        <v>0</v>
      </c>
      <c r="M148" s="14">
        <v>1</v>
      </c>
      <c r="N148" s="14">
        <v>1</v>
      </c>
      <c r="P148" s="22">
        <f t="shared" si="27"/>
        <v>0</v>
      </c>
      <c r="R148" s="3">
        <f t="shared" si="31"/>
        <v>0</v>
      </c>
      <c r="T148" s="5">
        <f>+R148*(assessment!$J$275*assessment!$E$3)</f>
        <v>0</v>
      </c>
      <c r="V148" s="6">
        <f>+T148/payroll!F148</f>
        <v>0</v>
      </c>
      <c r="X148" s="5">
        <f>IF(V148&lt;$X$2,T148, +payroll!F148 * $X$2)</f>
        <v>0</v>
      </c>
      <c r="Z148" s="5">
        <f t="shared" si="28"/>
        <v>0</v>
      </c>
      <c r="AB148" t="e">
        <f t="shared" si="29"/>
        <v>#DIV/0!</v>
      </c>
    </row>
    <row r="149" spans="1:28" outlineLevel="1">
      <c r="A149" t="s">
        <v>222</v>
      </c>
      <c r="B149" t="s">
        <v>223</v>
      </c>
      <c r="D149" s="42">
        <v>1</v>
      </c>
      <c r="E149" s="42">
        <v>1</v>
      </c>
      <c r="F149" s="42">
        <v>0</v>
      </c>
      <c r="G149">
        <f t="shared" si="24"/>
        <v>2</v>
      </c>
      <c r="I149" s="22">
        <f t="shared" si="25"/>
        <v>0.66666666666666663</v>
      </c>
      <c r="J149" s="6">
        <f>+IFR!AD149</f>
        <v>5.0000000000000001E-3</v>
      </c>
      <c r="K149" s="14">
        <f t="shared" si="30"/>
        <v>0.95</v>
      </c>
      <c r="L149" s="22">
        <f t="shared" si="26"/>
        <v>0.6333333333333333</v>
      </c>
      <c r="M149" s="14">
        <v>1</v>
      </c>
      <c r="N149" s="14">
        <v>1</v>
      </c>
      <c r="P149" s="22">
        <f t="shared" si="27"/>
        <v>0.6333333333333333</v>
      </c>
      <c r="R149" s="3">
        <f t="shared" si="31"/>
        <v>9.7990422725526325E-5</v>
      </c>
      <c r="T149" s="5">
        <f>+R149*(assessment!$J$275*assessment!$E$3)</f>
        <v>760.17252683777224</v>
      </c>
      <c r="V149" s="6">
        <f>+T149/payroll!F149</f>
        <v>6.7735327512335951E-5</v>
      </c>
      <c r="X149" s="5">
        <f>IF(V149&lt;$X$2,T149, +payroll!F149 * $X$2)</f>
        <v>760.17252683777224</v>
      </c>
      <c r="Z149" s="5">
        <f t="shared" si="28"/>
        <v>0</v>
      </c>
      <c r="AB149">
        <f t="shared" si="29"/>
        <v>1</v>
      </c>
    </row>
    <row r="150" spans="1:28" outlineLevel="1">
      <c r="A150" t="s">
        <v>224</v>
      </c>
      <c r="B150" t="s">
        <v>225</v>
      </c>
      <c r="D150" s="42">
        <v>12</v>
      </c>
      <c r="E150" s="42">
        <v>12</v>
      </c>
      <c r="F150" s="42">
        <v>14</v>
      </c>
      <c r="G150">
        <f t="shared" si="24"/>
        <v>38</v>
      </c>
      <c r="I150" s="22">
        <f t="shared" si="25"/>
        <v>12.666666666666666</v>
      </c>
      <c r="J150" s="6">
        <f>+IFR!AD150</f>
        <v>2.6986299614856213E-2</v>
      </c>
      <c r="K150" s="14">
        <f t="shared" si="30"/>
        <v>0.95</v>
      </c>
      <c r="L150" s="22">
        <f t="shared" si="26"/>
        <v>12.033333333333331</v>
      </c>
      <c r="M150" s="14">
        <v>1</v>
      </c>
      <c r="N150" s="14">
        <v>1</v>
      </c>
      <c r="P150" s="22">
        <f t="shared" si="27"/>
        <v>12.033333333333331</v>
      </c>
      <c r="R150" s="3">
        <f t="shared" si="31"/>
        <v>1.8618180317849999E-3</v>
      </c>
      <c r="T150" s="5">
        <f>+R150*(assessment!$J$275*assessment!$E$3)</f>
        <v>14443.278009917671</v>
      </c>
      <c r="V150" s="6">
        <f>+T150/payroll!F150</f>
        <v>1.3401677493331142E-3</v>
      </c>
      <c r="X150" s="5">
        <f>IF(V150&lt;$X$2,T150, +payroll!F150 * $X$2)</f>
        <v>14443.278009917671</v>
      </c>
      <c r="Z150" s="5">
        <f t="shared" si="28"/>
        <v>0</v>
      </c>
      <c r="AB150">
        <f t="shared" si="29"/>
        <v>1</v>
      </c>
    </row>
    <row r="151" spans="1:28" outlineLevel="1">
      <c r="A151" t="s">
        <v>226</v>
      </c>
      <c r="B151" t="s">
        <v>227</v>
      </c>
      <c r="D151" s="42">
        <v>4</v>
      </c>
      <c r="E151" s="42">
        <v>1</v>
      </c>
      <c r="F151" s="42">
        <v>0</v>
      </c>
      <c r="G151">
        <f t="shared" si="24"/>
        <v>5</v>
      </c>
      <c r="I151" s="22">
        <f t="shared" si="25"/>
        <v>1.6666666666666667</v>
      </c>
      <c r="J151" s="6">
        <f>+IFR!AD151</f>
        <v>0.01</v>
      </c>
      <c r="K151" s="14">
        <f t="shared" si="30"/>
        <v>0.95</v>
      </c>
      <c r="L151" s="22">
        <f t="shared" si="26"/>
        <v>1.5833333333333333</v>
      </c>
      <c r="M151" s="14">
        <v>1</v>
      </c>
      <c r="N151" s="14">
        <v>1</v>
      </c>
      <c r="P151" s="22">
        <f t="shared" si="27"/>
        <v>1.5833333333333333</v>
      </c>
      <c r="R151" s="3">
        <f t="shared" si="31"/>
        <v>2.449760568138158E-4</v>
      </c>
      <c r="T151" s="5">
        <f>+R151*(assessment!$J$275*assessment!$E$3)</f>
        <v>1900.4313170944306</v>
      </c>
      <c r="V151" s="6">
        <f>+T151/payroll!F151</f>
        <v>6.4568371910158858E-4</v>
      </c>
      <c r="X151" s="5">
        <f>IF(V151&lt;$X$2,T151, +payroll!F151 * $X$2)</f>
        <v>1900.4313170944306</v>
      </c>
      <c r="Z151" s="5">
        <f t="shared" si="28"/>
        <v>0</v>
      </c>
      <c r="AB151">
        <f t="shared" si="29"/>
        <v>1</v>
      </c>
    </row>
    <row r="152" spans="1:28" outlineLevel="1">
      <c r="A152" t="s">
        <v>228</v>
      </c>
      <c r="B152" t="s">
        <v>229</v>
      </c>
      <c r="D152" s="42">
        <v>1</v>
      </c>
      <c r="E152" s="42">
        <v>0</v>
      </c>
      <c r="F152" s="42">
        <v>2</v>
      </c>
      <c r="G152">
        <f t="shared" si="24"/>
        <v>3</v>
      </c>
      <c r="I152" s="22">
        <f t="shared" si="25"/>
        <v>1</v>
      </c>
      <c r="J152" s="6">
        <f>+IFR!AD152</f>
        <v>1.1666666666666665E-2</v>
      </c>
      <c r="K152" s="14">
        <f t="shared" si="30"/>
        <v>0.95</v>
      </c>
      <c r="L152" s="22">
        <f t="shared" si="26"/>
        <v>0.95</v>
      </c>
      <c r="M152" s="14">
        <v>1</v>
      </c>
      <c r="N152" s="14">
        <v>1</v>
      </c>
      <c r="P152" s="22">
        <f t="shared" si="27"/>
        <v>0.95</v>
      </c>
      <c r="R152" s="3">
        <f t="shared" si="31"/>
        <v>1.4698563408828947E-4</v>
      </c>
      <c r="T152" s="5">
        <f>+R152*(assessment!$J$275*assessment!$E$3)</f>
        <v>1140.2587902566584</v>
      </c>
      <c r="V152" s="6">
        <f>+T152/payroll!F152</f>
        <v>4.5560592609048364E-4</v>
      </c>
      <c r="X152" s="5">
        <f>IF(V152&lt;$X$2,T152, +payroll!F152 * $X$2)</f>
        <v>1140.2587902566584</v>
      </c>
      <c r="Z152" s="5">
        <f t="shared" si="28"/>
        <v>0</v>
      </c>
      <c r="AB152">
        <f t="shared" si="29"/>
        <v>1</v>
      </c>
    </row>
    <row r="153" spans="1:28" outlineLevel="1">
      <c r="A153" t="s">
        <v>230</v>
      </c>
      <c r="B153" t="s">
        <v>231</v>
      </c>
      <c r="D153" s="42">
        <v>0</v>
      </c>
      <c r="E153" s="42">
        <v>1</v>
      </c>
      <c r="F153" s="42">
        <v>0</v>
      </c>
      <c r="G153">
        <f t="shared" si="24"/>
        <v>1</v>
      </c>
      <c r="I153" s="22">
        <f t="shared" si="25"/>
        <v>0.33333333333333331</v>
      </c>
      <c r="J153" s="6">
        <f>+IFR!AD153</f>
        <v>3.3333333333333335E-3</v>
      </c>
      <c r="K153" s="14">
        <f t="shared" si="30"/>
        <v>0.95</v>
      </c>
      <c r="L153" s="22">
        <f t="shared" si="26"/>
        <v>0.31666666666666665</v>
      </c>
      <c r="M153" s="14">
        <v>1</v>
      </c>
      <c r="N153" s="14">
        <v>1</v>
      </c>
      <c r="P153" s="22">
        <f t="shared" si="27"/>
        <v>0.31666666666666665</v>
      </c>
      <c r="R153" s="3">
        <f t="shared" si="31"/>
        <v>4.8995211362763162E-5</v>
      </c>
      <c r="T153" s="5">
        <f>+R153*(assessment!$J$275*assessment!$E$3)</f>
        <v>380.08626341888612</v>
      </c>
      <c r="V153" s="6">
        <f>+T153/payroll!F153</f>
        <v>2.8323860516939902E-4</v>
      </c>
      <c r="X153" s="5">
        <f>IF(V153&lt;$X$2,T153, +payroll!F153 * $X$2)</f>
        <v>380.08626341888612</v>
      </c>
      <c r="Z153" s="5">
        <f t="shared" si="28"/>
        <v>0</v>
      </c>
      <c r="AB153">
        <f t="shared" si="29"/>
        <v>1</v>
      </c>
    </row>
    <row r="154" spans="1:28" outlineLevel="1">
      <c r="A154" t="s">
        <v>232</v>
      </c>
      <c r="B154" t="s">
        <v>233</v>
      </c>
      <c r="D154" s="42">
        <v>1</v>
      </c>
      <c r="E154" s="42">
        <v>0</v>
      </c>
      <c r="F154" s="42">
        <v>0</v>
      </c>
      <c r="G154">
        <f t="shared" si="24"/>
        <v>1</v>
      </c>
      <c r="I154" s="22">
        <f t="shared" si="25"/>
        <v>0.33333333333333331</v>
      </c>
      <c r="J154" s="6">
        <f>+IFR!AD154</f>
        <v>1.6666666666666668E-3</v>
      </c>
      <c r="K154" s="14">
        <f t="shared" si="30"/>
        <v>0.95</v>
      </c>
      <c r="L154" s="22">
        <f t="shared" si="26"/>
        <v>0.31666666666666665</v>
      </c>
      <c r="M154" s="14">
        <v>1</v>
      </c>
      <c r="N154" s="14">
        <v>1</v>
      </c>
      <c r="P154" s="22">
        <f t="shared" si="27"/>
        <v>0.31666666666666665</v>
      </c>
      <c r="R154" s="3">
        <f t="shared" si="31"/>
        <v>4.8995211362763162E-5</v>
      </c>
      <c r="T154" s="5">
        <f>+R154*(assessment!$J$275*assessment!$E$3)</f>
        <v>380.08626341888612</v>
      </c>
      <c r="V154" s="6">
        <f>+T154/payroll!F154</f>
        <v>3.6259222785589248E-4</v>
      </c>
      <c r="X154" s="5">
        <f>IF(V154&lt;$X$2,T154, +payroll!F154 * $X$2)</f>
        <v>380.08626341888612</v>
      </c>
      <c r="Z154" s="5">
        <f t="shared" si="28"/>
        <v>0</v>
      </c>
      <c r="AB154">
        <f t="shared" si="29"/>
        <v>1</v>
      </c>
    </row>
    <row r="155" spans="1:28" outlineLevel="1">
      <c r="A155" t="s">
        <v>234</v>
      </c>
      <c r="B155" t="s">
        <v>235</v>
      </c>
      <c r="D155" s="42">
        <v>0</v>
      </c>
      <c r="E155" s="42">
        <v>0</v>
      </c>
      <c r="F155" s="42">
        <v>0</v>
      </c>
      <c r="G155">
        <f t="shared" si="24"/>
        <v>0</v>
      </c>
      <c r="I155" s="22">
        <f t="shared" si="25"/>
        <v>0</v>
      </c>
      <c r="J155" s="6">
        <f>+IFR!AD155</f>
        <v>0</v>
      </c>
      <c r="K155" s="14">
        <f t="shared" si="30"/>
        <v>0.95</v>
      </c>
      <c r="L155" s="22">
        <f t="shared" si="26"/>
        <v>0</v>
      </c>
      <c r="M155" s="14">
        <v>1</v>
      </c>
      <c r="N155" s="14">
        <v>1</v>
      </c>
      <c r="P155" s="22">
        <f t="shared" si="27"/>
        <v>0</v>
      </c>
      <c r="R155" s="3">
        <f t="shared" si="31"/>
        <v>0</v>
      </c>
      <c r="T155" s="5">
        <f>+R155*(assessment!$J$275*assessment!$E$3)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28"/>
        <v>0</v>
      </c>
      <c r="AB155" t="e">
        <f t="shared" si="29"/>
        <v>#DIV/0!</v>
      </c>
    </row>
    <row r="156" spans="1:28" outlineLevel="1">
      <c r="A156" t="s">
        <v>236</v>
      </c>
      <c r="B156" t="s">
        <v>237</v>
      </c>
      <c r="D156" s="42">
        <v>0</v>
      </c>
      <c r="E156" s="42">
        <v>0</v>
      </c>
      <c r="F156" s="42">
        <v>1</v>
      </c>
      <c r="G156">
        <f t="shared" si="24"/>
        <v>1</v>
      </c>
      <c r="I156" s="22">
        <f t="shared" si="25"/>
        <v>0.33333333333333331</v>
      </c>
      <c r="J156" s="6">
        <f>+IFR!AD156</f>
        <v>5.0000000000000001E-3</v>
      </c>
      <c r="K156" s="14">
        <f t="shared" si="30"/>
        <v>0.95</v>
      </c>
      <c r="L156" s="22">
        <f t="shared" si="26"/>
        <v>0.31666666666666665</v>
      </c>
      <c r="M156" s="14">
        <v>1</v>
      </c>
      <c r="N156" s="14">
        <v>1</v>
      </c>
      <c r="P156" s="22">
        <f t="shared" si="27"/>
        <v>0.31666666666666665</v>
      </c>
      <c r="R156" s="3">
        <f t="shared" si="31"/>
        <v>4.8995211362763162E-5</v>
      </c>
      <c r="T156" s="5">
        <f>+R156*(assessment!$J$275*assessment!$E$3)</f>
        <v>380.08626341888612</v>
      </c>
      <c r="V156" s="6">
        <f>+T156/payroll!F156</f>
        <v>7.6644236491675899E-5</v>
      </c>
      <c r="X156" s="5">
        <f>IF(V156&lt;$X$2,T156, +payroll!F156 * $X$2)</f>
        <v>380.08626341888612</v>
      </c>
      <c r="Z156" s="5">
        <f t="shared" si="28"/>
        <v>0</v>
      </c>
      <c r="AB156">
        <f t="shared" si="29"/>
        <v>1</v>
      </c>
    </row>
    <row r="157" spans="1:28" outlineLevel="1">
      <c r="A157" t="s">
        <v>238</v>
      </c>
      <c r="B157" t="s">
        <v>239</v>
      </c>
      <c r="D157" s="42">
        <v>0</v>
      </c>
      <c r="E157" s="42">
        <v>0</v>
      </c>
      <c r="F157" s="42">
        <v>2</v>
      </c>
      <c r="G157">
        <f t="shared" si="24"/>
        <v>2</v>
      </c>
      <c r="I157" s="22">
        <f t="shared" si="25"/>
        <v>0.66666666666666663</v>
      </c>
      <c r="J157" s="6">
        <f>+IFR!AD157</f>
        <v>7.0921985815602835E-3</v>
      </c>
      <c r="K157" s="14">
        <f t="shared" si="30"/>
        <v>0.95</v>
      </c>
      <c r="L157" s="22">
        <f t="shared" si="26"/>
        <v>0.6333333333333333</v>
      </c>
      <c r="M157" s="14">
        <v>1</v>
      </c>
      <c r="N157" s="14">
        <v>1</v>
      </c>
      <c r="P157" s="22">
        <f t="shared" si="27"/>
        <v>0.6333333333333333</v>
      </c>
      <c r="R157" s="3">
        <f t="shared" si="31"/>
        <v>9.7990422725526325E-5</v>
      </c>
      <c r="T157" s="5">
        <f>+R157*(assessment!$J$275*assessment!$E$3)</f>
        <v>760.17252683777224</v>
      </c>
      <c r="V157" s="6">
        <f>+T157/payroll!F157</f>
        <v>2.4096355725508554E-4</v>
      </c>
      <c r="X157" s="5">
        <f>IF(V157&lt;$X$2,T157, +payroll!F157 * $X$2)</f>
        <v>760.17252683777224</v>
      </c>
      <c r="Z157" s="5">
        <f t="shared" si="28"/>
        <v>0</v>
      </c>
      <c r="AB157">
        <f t="shared" si="29"/>
        <v>1</v>
      </c>
    </row>
    <row r="158" spans="1:28" outlineLevel="1">
      <c r="A158" t="s">
        <v>240</v>
      </c>
      <c r="B158" t="s">
        <v>241</v>
      </c>
      <c r="D158" s="42">
        <v>0</v>
      </c>
      <c r="E158" s="42">
        <v>0</v>
      </c>
      <c r="F158" s="42">
        <v>0</v>
      </c>
      <c r="G158">
        <f t="shared" si="24"/>
        <v>0</v>
      </c>
      <c r="I158" s="22">
        <f t="shared" si="25"/>
        <v>0</v>
      </c>
      <c r="J158" s="6">
        <f>+IFR!AD158</f>
        <v>0</v>
      </c>
      <c r="K158" s="14">
        <f t="shared" si="30"/>
        <v>0.95</v>
      </c>
      <c r="L158" s="22">
        <f t="shared" si="26"/>
        <v>0</v>
      </c>
      <c r="M158" s="14">
        <v>1</v>
      </c>
      <c r="N158" s="14">
        <v>1</v>
      </c>
      <c r="P158" s="22">
        <f t="shared" si="27"/>
        <v>0</v>
      </c>
      <c r="R158" s="3">
        <f t="shared" si="31"/>
        <v>0</v>
      </c>
      <c r="T158" s="5">
        <f>+R158*(assessment!$J$275*assessment!$E$3)</f>
        <v>0</v>
      </c>
      <c r="V158" s="6">
        <f>+T158/payroll!F158</f>
        <v>0</v>
      </c>
      <c r="X158" s="5">
        <f>IF(V158&lt;$X$2,T158, +payroll!F158 * $X$2)</f>
        <v>0</v>
      </c>
      <c r="Z158" s="5">
        <f t="shared" si="28"/>
        <v>0</v>
      </c>
      <c r="AB158" t="e">
        <f t="shared" si="29"/>
        <v>#DIV/0!</v>
      </c>
    </row>
    <row r="159" spans="1:28" outlineLevel="1">
      <c r="A159" t="s">
        <v>242</v>
      </c>
      <c r="B159" t="s">
        <v>243</v>
      </c>
      <c r="D159" s="42">
        <v>0</v>
      </c>
      <c r="E159" s="42">
        <v>0</v>
      </c>
      <c r="F159" s="42">
        <v>0</v>
      </c>
      <c r="G159">
        <f t="shared" si="24"/>
        <v>0</v>
      </c>
      <c r="I159" s="22">
        <f t="shared" si="25"/>
        <v>0</v>
      </c>
      <c r="J159" s="6">
        <f>+IFR!AD159</f>
        <v>0</v>
      </c>
      <c r="K159" s="14">
        <f t="shared" si="30"/>
        <v>0.95</v>
      </c>
      <c r="L159" s="22">
        <f t="shared" si="26"/>
        <v>0</v>
      </c>
      <c r="M159" s="14">
        <v>1</v>
      </c>
      <c r="N159" s="14">
        <v>1</v>
      </c>
      <c r="P159" s="22">
        <f t="shared" si="27"/>
        <v>0</v>
      </c>
      <c r="R159" s="3">
        <f t="shared" si="31"/>
        <v>0</v>
      </c>
      <c r="T159" s="5">
        <f>+R159*(assessment!$J$275*assessment!$E$3)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28"/>
        <v>0</v>
      </c>
      <c r="AB159" t="e">
        <f t="shared" si="29"/>
        <v>#DIV/0!</v>
      </c>
    </row>
    <row r="160" spans="1:28" outlineLevel="1">
      <c r="A160" t="s">
        <v>244</v>
      </c>
      <c r="B160" t="s">
        <v>245</v>
      </c>
      <c r="D160" s="42">
        <v>0</v>
      </c>
      <c r="E160" s="42">
        <v>0</v>
      </c>
      <c r="F160" s="42">
        <v>0</v>
      </c>
      <c r="G160">
        <f t="shared" si="24"/>
        <v>0</v>
      </c>
      <c r="I160" s="22">
        <f t="shared" si="25"/>
        <v>0</v>
      </c>
      <c r="J160" s="6">
        <f>+IFR!AD160</f>
        <v>0</v>
      </c>
      <c r="K160" s="14">
        <f t="shared" si="30"/>
        <v>0.95</v>
      </c>
      <c r="L160" s="22">
        <f t="shared" si="26"/>
        <v>0</v>
      </c>
      <c r="M160" s="14">
        <v>1</v>
      </c>
      <c r="N160" s="14">
        <v>1</v>
      </c>
      <c r="P160" s="22">
        <f t="shared" si="27"/>
        <v>0</v>
      </c>
      <c r="R160" s="3">
        <f t="shared" si="31"/>
        <v>0</v>
      </c>
      <c r="T160" s="5">
        <f>+R160*(assessment!$J$275*assessment!$E$3)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28"/>
        <v>0</v>
      </c>
      <c r="AB160" t="e">
        <f t="shared" si="29"/>
        <v>#DIV/0!</v>
      </c>
    </row>
    <row r="161" spans="1:28" outlineLevel="1">
      <c r="A161" t="s">
        <v>246</v>
      </c>
      <c r="B161" t="s">
        <v>247</v>
      </c>
      <c r="D161" s="42">
        <v>1</v>
      </c>
      <c r="E161" s="42">
        <v>3</v>
      </c>
      <c r="F161" s="42">
        <v>3</v>
      </c>
      <c r="G161">
        <f t="shared" si="24"/>
        <v>7</v>
      </c>
      <c r="I161" s="22">
        <f t="shared" si="25"/>
        <v>2.3333333333333335</v>
      </c>
      <c r="J161" s="6">
        <f>+IFR!AD161</f>
        <v>2.6229773462783171E-2</v>
      </c>
      <c r="K161" s="14">
        <f t="shared" si="30"/>
        <v>0.95</v>
      </c>
      <c r="L161" s="22">
        <f t="shared" si="26"/>
        <v>2.2166666666666668</v>
      </c>
      <c r="M161" s="14">
        <v>1</v>
      </c>
      <c r="N161" s="14">
        <v>1</v>
      </c>
      <c r="P161" s="22">
        <f t="shared" si="27"/>
        <v>2.2166666666666668</v>
      </c>
      <c r="R161" s="3">
        <f t="shared" si="31"/>
        <v>3.4296647953934215E-4</v>
      </c>
      <c r="T161" s="5">
        <f>+R161*(assessment!$J$275*assessment!$E$3)</f>
        <v>2660.6038439322028</v>
      </c>
      <c r="V161" s="6">
        <f>+T161/payroll!F161</f>
        <v>1.1264409085970349E-3</v>
      </c>
      <c r="X161" s="5">
        <f>IF(V161&lt;$X$2,T161, +payroll!F161 * $X$2)</f>
        <v>2660.6038439322028</v>
      </c>
      <c r="Z161" s="5">
        <f t="shared" si="28"/>
        <v>0</v>
      </c>
      <c r="AB161">
        <f t="shared" si="29"/>
        <v>1</v>
      </c>
    </row>
    <row r="162" spans="1:28" outlineLevel="1">
      <c r="A162" t="s">
        <v>248</v>
      </c>
      <c r="B162" t="s">
        <v>249</v>
      </c>
      <c r="D162" s="42">
        <v>0</v>
      </c>
      <c r="E162" s="42">
        <v>0</v>
      </c>
      <c r="F162" s="42">
        <v>0</v>
      </c>
      <c r="G162">
        <f t="shared" si="24"/>
        <v>0</v>
      </c>
      <c r="I162" s="22">
        <f t="shared" si="25"/>
        <v>0</v>
      </c>
      <c r="J162" s="6">
        <f>+IFR!AD162</f>
        <v>0</v>
      </c>
      <c r="K162" s="14">
        <f t="shared" si="30"/>
        <v>0.95</v>
      </c>
      <c r="L162" s="22">
        <f t="shared" si="26"/>
        <v>0</v>
      </c>
      <c r="M162" s="14">
        <v>1</v>
      </c>
      <c r="N162" s="14">
        <v>1</v>
      </c>
      <c r="P162" s="22">
        <f t="shared" si="27"/>
        <v>0</v>
      </c>
      <c r="R162" s="3">
        <f t="shared" si="31"/>
        <v>0</v>
      </c>
      <c r="T162" s="5">
        <f>+R162*(assessment!$J$275*assessment!$E$3)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28"/>
        <v>0</v>
      </c>
      <c r="AB162" t="e">
        <f t="shared" si="29"/>
        <v>#DIV/0!</v>
      </c>
    </row>
    <row r="163" spans="1:28" outlineLevel="1">
      <c r="A163" t="s">
        <v>250</v>
      </c>
      <c r="B163" t="s">
        <v>251</v>
      </c>
      <c r="D163" s="42">
        <v>0</v>
      </c>
      <c r="E163" s="42">
        <v>0</v>
      </c>
      <c r="F163" s="42">
        <v>0</v>
      </c>
      <c r="G163">
        <f t="shared" si="24"/>
        <v>0</v>
      </c>
      <c r="I163" s="22">
        <f t="shared" si="25"/>
        <v>0</v>
      </c>
      <c r="J163" s="6">
        <f>+IFR!AD163</f>
        <v>0</v>
      </c>
      <c r="K163" s="14">
        <f t="shared" si="30"/>
        <v>0.95</v>
      </c>
      <c r="L163" s="22">
        <f t="shared" si="26"/>
        <v>0</v>
      </c>
      <c r="M163" s="14">
        <v>1</v>
      </c>
      <c r="N163" s="14">
        <v>1</v>
      </c>
      <c r="P163" s="22">
        <f t="shared" si="27"/>
        <v>0</v>
      </c>
      <c r="R163" s="3">
        <f t="shared" si="31"/>
        <v>0</v>
      </c>
      <c r="T163" s="5">
        <f>+R163*(assessment!$J$275*assessment!$E$3)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28"/>
        <v>0</v>
      </c>
      <c r="AB163" t="e">
        <f t="shared" si="29"/>
        <v>#DIV/0!</v>
      </c>
    </row>
    <row r="164" spans="1:28" outlineLevel="1">
      <c r="A164" t="s">
        <v>252</v>
      </c>
      <c r="B164" t="s">
        <v>253</v>
      </c>
      <c r="D164" s="42">
        <v>0</v>
      </c>
      <c r="E164" s="42">
        <v>1</v>
      </c>
      <c r="F164" s="42">
        <v>0</v>
      </c>
      <c r="G164">
        <f t="shared" si="24"/>
        <v>1</v>
      </c>
      <c r="I164" s="22">
        <f t="shared" si="25"/>
        <v>0.33333333333333331</v>
      </c>
      <c r="J164" s="6">
        <f>+IFR!AD164</f>
        <v>3.3333333333333335E-3</v>
      </c>
      <c r="K164" s="14">
        <f t="shared" si="30"/>
        <v>0.95</v>
      </c>
      <c r="L164" s="22">
        <f t="shared" si="26"/>
        <v>0.31666666666666665</v>
      </c>
      <c r="M164" s="14">
        <v>1</v>
      </c>
      <c r="N164" s="14">
        <v>1</v>
      </c>
      <c r="P164" s="22">
        <f t="shared" si="27"/>
        <v>0.31666666666666665</v>
      </c>
      <c r="R164" s="3">
        <f t="shared" si="31"/>
        <v>4.8995211362763162E-5</v>
      </c>
      <c r="T164" s="5">
        <f>+R164*(assessment!$J$275*assessment!$E$3)</f>
        <v>380.08626341888612</v>
      </c>
      <c r="V164" s="6">
        <f>+T164/payroll!F164</f>
        <v>1.7182027173909126E-3</v>
      </c>
      <c r="X164" s="5">
        <f>IF(V164&lt;$X$2,T164, +payroll!F164 * $X$2)</f>
        <v>380.08626341888612</v>
      </c>
      <c r="Z164" s="5">
        <f t="shared" si="28"/>
        <v>0</v>
      </c>
      <c r="AB164">
        <f t="shared" si="29"/>
        <v>1</v>
      </c>
    </row>
    <row r="165" spans="1:28" outlineLevel="1">
      <c r="A165" t="s">
        <v>500</v>
      </c>
      <c r="B165" t="s">
        <v>501</v>
      </c>
      <c r="D165" s="42">
        <v>0</v>
      </c>
      <c r="E165" s="42">
        <v>0</v>
      </c>
      <c r="F165" s="42">
        <v>0</v>
      </c>
      <c r="G165">
        <f>SUM(D165:F165)</f>
        <v>0</v>
      </c>
      <c r="I165" s="22">
        <f>AVERAGE(D165:F165)</f>
        <v>0</v>
      </c>
      <c r="J165" s="6">
        <f>+IFR!AD165</f>
        <v>0</v>
      </c>
      <c r="K165" s="14">
        <f t="shared" si="30"/>
        <v>0.95</v>
      </c>
      <c r="L165" s="22">
        <f>+I165*K165</f>
        <v>0</v>
      </c>
      <c r="M165" s="14">
        <v>1</v>
      </c>
      <c r="N165" s="14">
        <v>1</v>
      </c>
      <c r="P165" s="22">
        <f>+L165*M165*N165</f>
        <v>0</v>
      </c>
      <c r="R165" s="3">
        <f t="shared" ref="R165:R198" si="32">+P165/$P$267</f>
        <v>0</v>
      </c>
      <c r="T165" s="5">
        <f>+R165*(assessment!$J$275*assessment!$E$3)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>+T165-X165</f>
        <v>0</v>
      </c>
      <c r="AB165" t="e">
        <f t="shared" si="29"/>
        <v>#DIV/0!</v>
      </c>
    </row>
    <row r="166" spans="1:28" outlineLevel="1">
      <c r="A166" t="s">
        <v>254</v>
      </c>
      <c r="B166" t="s">
        <v>255</v>
      </c>
      <c r="D166" s="42">
        <v>8</v>
      </c>
      <c r="E166" s="42">
        <v>4</v>
      </c>
      <c r="F166" s="42">
        <v>7</v>
      </c>
      <c r="G166">
        <f t="shared" si="24"/>
        <v>19</v>
      </c>
      <c r="I166" s="22">
        <f t="shared" si="25"/>
        <v>6.333333333333333</v>
      </c>
      <c r="J166" s="6">
        <f>+IFR!AD166</f>
        <v>1.0751966122417996E-2</v>
      </c>
      <c r="K166" s="14">
        <f t="shared" si="30"/>
        <v>0.95</v>
      </c>
      <c r="L166" s="22">
        <f t="shared" si="26"/>
        <v>6.0166666666666657</v>
      </c>
      <c r="M166" s="14">
        <v>1</v>
      </c>
      <c r="N166" s="14">
        <v>1</v>
      </c>
      <c r="P166" s="22">
        <f t="shared" si="27"/>
        <v>6.0166666666666657</v>
      </c>
      <c r="R166" s="3">
        <f t="shared" si="32"/>
        <v>9.3090901589249994E-4</v>
      </c>
      <c r="T166" s="5">
        <f>+R166*(assessment!$J$275*assessment!$E$3)</f>
        <v>7221.6390049588354</v>
      </c>
      <c r="V166" s="6">
        <f>+T166/payroll!F166</f>
        <v>4.9977929111495658E-4</v>
      </c>
      <c r="X166" s="5">
        <f>IF(V166&lt;$X$2,T166, +payroll!F166 * $X$2)</f>
        <v>7221.6390049588354</v>
      </c>
      <c r="Z166" s="5">
        <f t="shared" si="28"/>
        <v>0</v>
      </c>
      <c r="AB166">
        <f t="shared" si="29"/>
        <v>1</v>
      </c>
    </row>
    <row r="167" spans="1:28" outlineLevel="1">
      <c r="A167" t="s">
        <v>256</v>
      </c>
      <c r="B167" t="s">
        <v>257</v>
      </c>
      <c r="D167" s="42">
        <v>0</v>
      </c>
      <c r="E167" s="42">
        <v>0</v>
      </c>
      <c r="F167" s="42">
        <v>0</v>
      </c>
      <c r="G167">
        <f t="shared" si="24"/>
        <v>0</v>
      </c>
      <c r="I167" s="22">
        <f t="shared" si="25"/>
        <v>0</v>
      </c>
      <c r="J167" s="6">
        <f>+IFR!AD167</f>
        <v>0</v>
      </c>
      <c r="K167" s="14">
        <f t="shared" si="30"/>
        <v>0.95</v>
      </c>
      <c r="L167" s="22">
        <f t="shared" si="26"/>
        <v>0</v>
      </c>
      <c r="M167" s="14">
        <v>1</v>
      </c>
      <c r="N167" s="14">
        <v>1</v>
      </c>
      <c r="P167" s="22">
        <f t="shared" si="27"/>
        <v>0</v>
      </c>
      <c r="R167" s="3">
        <f t="shared" si="32"/>
        <v>0</v>
      </c>
      <c r="T167" s="5">
        <f>+R167*(assessment!$J$275*assessment!$E$3)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28"/>
        <v>0</v>
      </c>
      <c r="AB167" t="e">
        <f t="shared" si="29"/>
        <v>#DIV/0!</v>
      </c>
    </row>
    <row r="168" spans="1:28" outlineLevel="1">
      <c r="A168" t="s">
        <v>258</v>
      </c>
      <c r="B168" t="s">
        <v>259</v>
      </c>
      <c r="D168" s="42">
        <v>0</v>
      </c>
      <c r="E168" s="42">
        <v>0</v>
      </c>
      <c r="F168" s="42">
        <v>0</v>
      </c>
      <c r="G168">
        <f t="shared" ref="G168:G230" si="33">SUM(D168:F168)</f>
        <v>0</v>
      </c>
      <c r="I168" s="22">
        <f t="shared" si="25"/>
        <v>0</v>
      </c>
      <c r="J168" s="6">
        <f>+IFR!AD168</f>
        <v>0</v>
      </c>
      <c r="K168" s="14">
        <f t="shared" si="30"/>
        <v>0.95</v>
      </c>
      <c r="L168" s="22">
        <f t="shared" si="26"/>
        <v>0</v>
      </c>
      <c r="M168" s="14">
        <v>1</v>
      </c>
      <c r="N168" s="14">
        <v>1</v>
      </c>
      <c r="P168" s="22">
        <f t="shared" ref="P168:P230" si="34">+L168*M168*N168</f>
        <v>0</v>
      </c>
      <c r="R168" s="3">
        <f t="shared" si="32"/>
        <v>0</v>
      </c>
      <c r="T168" s="5">
        <f>+R168*(assessment!$J$275*assessment!$E$3)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ref="Z168:Z230" si="35">+T168-X168</f>
        <v>0</v>
      </c>
      <c r="AB168" t="e">
        <f t="shared" ref="AB168:AB230" si="36">+X168/T168</f>
        <v>#DIV/0!</v>
      </c>
    </row>
    <row r="169" spans="1:28" outlineLevel="1">
      <c r="A169" t="s">
        <v>260</v>
      </c>
      <c r="B169" t="s">
        <v>261</v>
      </c>
      <c r="D169" s="42">
        <v>0</v>
      </c>
      <c r="E169" s="42">
        <v>0</v>
      </c>
      <c r="F169" s="42">
        <v>1</v>
      </c>
      <c r="G169">
        <f t="shared" si="33"/>
        <v>1</v>
      </c>
      <c r="I169" s="22">
        <f t="shared" ref="I169:I231" si="37">AVERAGE(D169:F169)</f>
        <v>0.33333333333333331</v>
      </c>
      <c r="J169" s="6">
        <f>+IFR!AD169</f>
        <v>5.0000000000000001E-3</v>
      </c>
      <c r="K169" s="14">
        <f t="shared" si="30"/>
        <v>0.95</v>
      </c>
      <c r="L169" s="22">
        <f t="shared" ref="L169:L231" si="38">+I169*K169</f>
        <v>0.31666666666666665</v>
      </c>
      <c r="M169" s="14">
        <v>1</v>
      </c>
      <c r="N169" s="14">
        <v>1</v>
      </c>
      <c r="P169" s="22">
        <f t="shared" si="34"/>
        <v>0.31666666666666665</v>
      </c>
      <c r="R169" s="3">
        <f t="shared" si="32"/>
        <v>4.8995211362763162E-5</v>
      </c>
      <c r="T169" s="5">
        <f>+R169*(assessment!$J$275*assessment!$E$3)</f>
        <v>380.08626341888612</v>
      </c>
      <c r="V169" s="6">
        <f>+T169/payroll!F169</f>
        <v>1.9449533727938174E-4</v>
      </c>
      <c r="X169" s="5">
        <f>IF(V169&lt;$X$2,T169, +payroll!F169 * $X$2)</f>
        <v>380.08626341888612</v>
      </c>
      <c r="Z169" s="5">
        <f t="shared" si="35"/>
        <v>0</v>
      </c>
      <c r="AB169">
        <f t="shared" si="36"/>
        <v>1</v>
      </c>
    </row>
    <row r="170" spans="1:28" outlineLevel="1">
      <c r="A170" t="s">
        <v>262</v>
      </c>
      <c r="B170" t="s">
        <v>263</v>
      </c>
      <c r="D170" s="42">
        <v>0</v>
      </c>
      <c r="E170" s="42">
        <v>0</v>
      </c>
      <c r="F170" s="42">
        <v>0</v>
      </c>
      <c r="G170">
        <f t="shared" si="33"/>
        <v>0</v>
      </c>
      <c r="I170" s="22">
        <f t="shared" si="37"/>
        <v>0</v>
      </c>
      <c r="J170" s="6">
        <f>+IFR!AD170</f>
        <v>0</v>
      </c>
      <c r="K170" s="14">
        <f t="shared" si="30"/>
        <v>0.95</v>
      </c>
      <c r="L170" s="22">
        <f t="shared" si="38"/>
        <v>0</v>
      </c>
      <c r="M170" s="14">
        <v>1</v>
      </c>
      <c r="N170" s="14">
        <v>1</v>
      </c>
      <c r="P170" s="22">
        <f t="shared" si="34"/>
        <v>0</v>
      </c>
      <c r="R170" s="3">
        <f t="shared" si="32"/>
        <v>0</v>
      </c>
      <c r="T170" s="5">
        <f>+R170*(assessment!$J$275*assessment!$E$3)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35"/>
        <v>0</v>
      </c>
      <c r="AB170" t="e">
        <f t="shared" si="36"/>
        <v>#DIV/0!</v>
      </c>
    </row>
    <row r="171" spans="1:28" outlineLevel="1">
      <c r="A171" t="s">
        <v>264</v>
      </c>
      <c r="B171" t="s">
        <v>265</v>
      </c>
      <c r="D171" s="42">
        <v>2</v>
      </c>
      <c r="E171" s="42">
        <v>0</v>
      </c>
      <c r="F171" s="42">
        <v>0</v>
      </c>
      <c r="G171">
        <f t="shared" si="33"/>
        <v>2</v>
      </c>
      <c r="I171" s="22">
        <f t="shared" si="37"/>
        <v>0.66666666666666663</v>
      </c>
      <c r="J171" s="6">
        <f>+IFR!AD171</f>
        <v>3.3333333333333335E-3</v>
      </c>
      <c r="K171" s="14">
        <f t="shared" si="30"/>
        <v>0.95</v>
      </c>
      <c r="L171" s="22">
        <f t="shared" si="38"/>
        <v>0.6333333333333333</v>
      </c>
      <c r="M171" s="14">
        <v>1</v>
      </c>
      <c r="N171" s="14">
        <v>1</v>
      </c>
      <c r="P171" s="22">
        <f t="shared" si="34"/>
        <v>0.6333333333333333</v>
      </c>
      <c r="R171" s="3">
        <f t="shared" si="32"/>
        <v>9.7990422725526325E-5</v>
      </c>
      <c r="T171" s="5">
        <f>+R171*(assessment!$J$275*assessment!$E$3)</f>
        <v>760.17252683777224</v>
      </c>
      <c r="V171" s="6">
        <f>+T171/payroll!F171</f>
        <v>5.2067331335369253E-4</v>
      </c>
      <c r="X171" s="5">
        <f>IF(V171&lt;$X$2,T171, +payroll!F171 * $X$2)</f>
        <v>760.17252683777224</v>
      </c>
      <c r="Z171" s="5">
        <f t="shared" si="35"/>
        <v>0</v>
      </c>
      <c r="AB171">
        <f t="shared" si="36"/>
        <v>1</v>
      </c>
    </row>
    <row r="172" spans="1:28" outlineLevel="1">
      <c r="A172" t="s">
        <v>266</v>
      </c>
      <c r="B172" t="s">
        <v>267</v>
      </c>
      <c r="D172" s="42">
        <v>0</v>
      </c>
      <c r="E172" s="42">
        <v>0</v>
      </c>
      <c r="F172" s="42">
        <v>0</v>
      </c>
      <c r="G172">
        <f t="shared" si="33"/>
        <v>0</v>
      </c>
      <c r="I172" s="22">
        <f t="shared" si="37"/>
        <v>0</v>
      </c>
      <c r="J172" s="6">
        <f>+IFR!AD172</f>
        <v>0</v>
      </c>
      <c r="K172" s="14">
        <f t="shared" si="30"/>
        <v>0.95</v>
      </c>
      <c r="L172" s="22">
        <f t="shared" si="38"/>
        <v>0</v>
      </c>
      <c r="M172" s="14">
        <v>1</v>
      </c>
      <c r="N172" s="14">
        <v>1</v>
      </c>
      <c r="P172" s="22">
        <f t="shared" si="34"/>
        <v>0</v>
      </c>
      <c r="R172" s="3">
        <f t="shared" si="32"/>
        <v>0</v>
      </c>
      <c r="T172" s="5">
        <f>+R172*(assessment!$J$275*assessment!$E$3)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5"/>
        <v>0</v>
      </c>
      <c r="AB172" t="e">
        <f t="shared" si="36"/>
        <v>#DIV/0!</v>
      </c>
    </row>
    <row r="173" spans="1:28" outlineLevel="1">
      <c r="A173" t="s">
        <v>268</v>
      </c>
      <c r="B173" t="s">
        <v>269</v>
      </c>
      <c r="D173" s="42">
        <v>10</v>
      </c>
      <c r="E173" s="42">
        <v>29</v>
      </c>
      <c r="F173" s="42">
        <v>6</v>
      </c>
      <c r="G173">
        <f t="shared" si="33"/>
        <v>45</v>
      </c>
      <c r="I173" s="22">
        <f t="shared" si="37"/>
        <v>15</v>
      </c>
      <c r="J173" s="6">
        <f>+IFR!AD173</f>
        <v>6.7267022031538629E-2</v>
      </c>
      <c r="K173" s="14">
        <f t="shared" si="30"/>
        <v>1</v>
      </c>
      <c r="L173" s="22">
        <f t="shared" si="38"/>
        <v>15</v>
      </c>
      <c r="M173" s="14">
        <v>1</v>
      </c>
      <c r="N173" s="14">
        <v>1</v>
      </c>
      <c r="P173" s="22">
        <f t="shared" si="34"/>
        <v>15</v>
      </c>
      <c r="R173" s="3">
        <f t="shared" si="32"/>
        <v>2.3208258013940443E-3</v>
      </c>
      <c r="T173" s="5">
        <f>+R173*(assessment!$J$275*assessment!$E$3)</f>
        <v>18004.086161947234</v>
      </c>
      <c r="V173" s="6">
        <f>+T173/payroll!F173</f>
        <v>4.180618015944596E-3</v>
      </c>
      <c r="X173" s="5">
        <f>IF(V173&lt;$X$2,T173, +payroll!F173 * $X$2)</f>
        <v>18004.086161947234</v>
      </c>
      <c r="Z173" s="5">
        <f t="shared" si="35"/>
        <v>0</v>
      </c>
      <c r="AB173">
        <f t="shared" si="36"/>
        <v>1</v>
      </c>
    </row>
    <row r="174" spans="1:28" outlineLevel="1">
      <c r="A174" t="s">
        <v>270</v>
      </c>
      <c r="B174" t="s">
        <v>271</v>
      </c>
      <c r="D174" s="42">
        <v>0</v>
      </c>
      <c r="E174" s="42">
        <v>0</v>
      </c>
      <c r="F174" s="42">
        <v>0</v>
      </c>
      <c r="G174">
        <f t="shared" si="33"/>
        <v>0</v>
      </c>
      <c r="I174" s="22">
        <f t="shared" si="37"/>
        <v>0</v>
      </c>
      <c r="J174" s="6">
        <f>+IFR!AD174</f>
        <v>0</v>
      </c>
      <c r="K174" s="14">
        <f t="shared" si="30"/>
        <v>0.95</v>
      </c>
      <c r="L174" s="22">
        <f t="shared" si="38"/>
        <v>0</v>
      </c>
      <c r="M174" s="14">
        <v>1</v>
      </c>
      <c r="N174" s="14">
        <v>1</v>
      </c>
      <c r="P174" s="22">
        <f t="shared" si="34"/>
        <v>0</v>
      </c>
      <c r="R174" s="3">
        <f t="shared" si="32"/>
        <v>0</v>
      </c>
      <c r="T174" s="5">
        <f>+R174*(assessment!$J$275*assessment!$E$3)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5"/>
        <v>0</v>
      </c>
      <c r="AB174" t="e">
        <f t="shared" si="36"/>
        <v>#DIV/0!</v>
      </c>
    </row>
    <row r="175" spans="1:28" outlineLevel="1">
      <c r="A175" t="s">
        <v>272</v>
      </c>
      <c r="B175" t="s">
        <v>273</v>
      </c>
      <c r="D175" s="42">
        <v>0</v>
      </c>
      <c r="E175" s="42">
        <v>0</v>
      </c>
      <c r="F175" s="42">
        <v>0</v>
      </c>
      <c r="G175">
        <f t="shared" si="33"/>
        <v>0</v>
      </c>
      <c r="I175" s="22">
        <f t="shared" si="37"/>
        <v>0</v>
      </c>
      <c r="J175" s="6">
        <f>+IFR!AD175</f>
        <v>0</v>
      </c>
      <c r="K175" s="14">
        <f t="shared" si="30"/>
        <v>0.95</v>
      </c>
      <c r="L175" s="22">
        <f t="shared" si="38"/>
        <v>0</v>
      </c>
      <c r="M175" s="14">
        <v>1</v>
      </c>
      <c r="N175" s="14">
        <v>1</v>
      </c>
      <c r="P175" s="22">
        <f t="shared" si="34"/>
        <v>0</v>
      </c>
      <c r="R175" s="3">
        <f t="shared" si="32"/>
        <v>0</v>
      </c>
      <c r="T175" s="5">
        <f>+R175*(assessment!$J$275*assessment!$E$3)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5"/>
        <v>0</v>
      </c>
      <c r="AB175" t="e">
        <f t="shared" si="36"/>
        <v>#DIV/0!</v>
      </c>
    </row>
    <row r="176" spans="1:28" outlineLevel="1">
      <c r="A176" t="s">
        <v>274</v>
      </c>
      <c r="B176" t="s">
        <v>275</v>
      </c>
      <c r="D176" s="42">
        <v>0</v>
      </c>
      <c r="E176" s="42">
        <v>0</v>
      </c>
      <c r="F176" s="42">
        <v>0</v>
      </c>
      <c r="G176">
        <f t="shared" si="33"/>
        <v>0</v>
      </c>
      <c r="I176" s="22">
        <f t="shared" si="37"/>
        <v>0</v>
      </c>
      <c r="J176" s="6">
        <f>+IFR!AD176</f>
        <v>0</v>
      </c>
      <c r="K176" s="14">
        <f t="shared" si="30"/>
        <v>0.95</v>
      </c>
      <c r="L176" s="22">
        <f t="shared" si="38"/>
        <v>0</v>
      </c>
      <c r="M176" s="14">
        <v>1</v>
      </c>
      <c r="N176" s="14">
        <v>1</v>
      </c>
      <c r="P176" s="22">
        <f t="shared" si="34"/>
        <v>0</v>
      </c>
      <c r="R176" s="3">
        <f t="shared" si="32"/>
        <v>0</v>
      </c>
      <c r="T176" s="5">
        <f>+R176*(assessment!$J$275*assessment!$E$3)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35"/>
        <v>0</v>
      </c>
      <c r="AB176" t="e">
        <f t="shared" si="36"/>
        <v>#DIV/0!</v>
      </c>
    </row>
    <row r="177" spans="1:28" outlineLevel="1">
      <c r="A177" t="s">
        <v>276</v>
      </c>
      <c r="B177" t="s">
        <v>277</v>
      </c>
      <c r="D177" s="42">
        <v>0</v>
      </c>
      <c r="E177" s="42">
        <v>0</v>
      </c>
      <c r="F177" s="42">
        <v>0</v>
      </c>
      <c r="G177">
        <f t="shared" si="33"/>
        <v>0</v>
      </c>
      <c r="I177" s="22">
        <f t="shared" si="37"/>
        <v>0</v>
      </c>
      <c r="J177" s="6">
        <f>+IFR!AD177</f>
        <v>0</v>
      </c>
      <c r="K177" s="14">
        <f t="shared" si="30"/>
        <v>0.95</v>
      </c>
      <c r="L177" s="22">
        <f t="shared" si="38"/>
        <v>0</v>
      </c>
      <c r="M177" s="14">
        <v>1</v>
      </c>
      <c r="N177" s="14">
        <v>1</v>
      </c>
      <c r="P177" s="22">
        <f t="shared" si="34"/>
        <v>0</v>
      </c>
      <c r="R177" s="3">
        <f t="shared" si="32"/>
        <v>0</v>
      </c>
      <c r="T177" s="5">
        <f>+R177*(assessment!$J$275*assessment!$E$3)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5"/>
        <v>0</v>
      </c>
      <c r="AB177" t="e">
        <f t="shared" si="36"/>
        <v>#DIV/0!</v>
      </c>
    </row>
    <row r="178" spans="1:28" outlineLevel="1">
      <c r="A178" t="s">
        <v>278</v>
      </c>
      <c r="B178" t="s">
        <v>279</v>
      </c>
      <c r="D178" s="42">
        <v>0</v>
      </c>
      <c r="E178" s="42">
        <v>0</v>
      </c>
      <c r="F178" s="42">
        <v>0</v>
      </c>
      <c r="G178">
        <f t="shared" si="33"/>
        <v>0</v>
      </c>
      <c r="I178" s="22">
        <f t="shared" si="37"/>
        <v>0</v>
      </c>
      <c r="J178" s="6">
        <f>+IFR!AD178</f>
        <v>0</v>
      </c>
      <c r="K178" s="14">
        <f t="shared" si="30"/>
        <v>0.95</v>
      </c>
      <c r="L178" s="22">
        <f t="shared" si="38"/>
        <v>0</v>
      </c>
      <c r="M178" s="14">
        <v>1</v>
      </c>
      <c r="N178" s="14">
        <v>1</v>
      </c>
      <c r="P178" s="22">
        <f t="shared" si="34"/>
        <v>0</v>
      </c>
      <c r="R178" s="3">
        <f t="shared" si="32"/>
        <v>0</v>
      </c>
      <c r="T178" s="5">
        <f>+R178*(assessment!$J$275*assessment!$E$3)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5"/>
        <v>0</v>
      </c>
      <c r="AB178" t="e">
        <f t="shared" si="36"/>
        <v>#DIV/0!</v>
      </c>
    </row>
    <row r="179" spans="1:28" outlineLevel="1">
      <c r="A179" t="s">
        <v>280</v>
      </c>
      <c r="B179" t="s">
        <v>281</v>
      </c>
      <c r="D179" s="42">
        <v>3</v>
      </c>
      <c r="E179" s="42">
        <v>0</v>
      </c>
      <c r="F179" s="42">
        <v>0</v>
      </c>
      <c r="G179">
        <f t="shared" si="33"/>
        <v>3</v>
      </c>
      <c r="I179" s="22">
        <f t="shared" si="37"/>
        <v>1</v>
      </c>
      <c r="J179" s="6">
        <f>+IFR!AD179</f>
        <v>5.0000000000000001E-3</v>
      </c>
      <c r="K179" s="14">
        <f t="shared" si="30"/>
        <v>0.95</v>
      </c>
      <c r="L179" s="22">
        <f t="shared" si="38"/>
        <v>0.95</v>
      </c>
      <c r="M179" s="14">
        <v>1</v>
      </c>
      <c r="N179" s="14">
        <v>1</v>
      </c>
      <c r="P179" s="22">
        <f t="shared" si="34"/>
        <v>0.95</v>
      </c>
      <c r="R179" s="3">
        <f t="shared" si="32"/>
        <v>1.4698563408828947E-4</v>
      </c>
      <c r="T179" s="5">
        <f>+R179*(assessment!$J$275*assessment!$E$3)</f>
        <v>1140.2587902566584</v>
      </c>
      <c r="V179" s="6">
        <f>+T179/payroll!F179</f>
        <v>3.8808647551811181E-4</v>
      </c>
      <c r="X179" s="5">
        <f>IF(V179&lt;$X$2,T179, +payroll!F179 * $X$2)</f>
        <v>1140.2587902566584</v>
      </c>
      <c r="Z179" s="5">
        <f t="shared" si="35"/>
        <v>0</v>
      </c>
      <c r="AB179">
        <f t="shared" si="36"/>
        <v>1</v>
      </c>
    </row>
    <row r="180" spans="1:28" outlineLevel="1">
      <c r="A180" t="s">
        <v>282</v>
      </c>
      <c r="B180" t="s">
        <v>283</v>
      </c>
      <c r="D180" s="42">
        <v>2</v>
      </c>
      <c r="E180" s="42">
        <v>0</v>
      </c>
      <c r="F180" s="42">
        <v>0</v>
      </c>
      <c r="G180">
        <f t="shared" si="33"/>
        <v>2</v>
      </c>
      <c r="I180" s="22">
        <f t="shared" si="37"/>
        <v>0.66666666666666663</v>
      </c>
      <c r="J180" s="6">
        <f>+IFR!AD180</f>
        <v>3.3333333333333335E-3</v>
      </c>
      <c r="K180" s="14">
        <f t="shared" si="30"/>
        <v>0.95</v>
      </c>
      <c r="L180" s="22">
        <f t="shared" si="38"/>
        <v>0.6333333333333333</v>
      </c>
      <c r="M180" s="14">
        <v>1</v>
      </c>
      <c r="N180" s="14">
        <v>1</v>
      </c>
      <c r="P180" s="22">
        <f t="shared" si="34"/>
        <v>0.6333333333333333</v>
      </c>
      <c r="R180" s="3">
        <f t="shared" si="32"/>
        <v>9.7990422725526325E-5</v>
      </c>
      <c r="T180" s="5">
        <f>+R180*(assessment!$J$275*assessment!$E$3)</f>
        <v>760.17252683777224</v>
      </c>
      <c r="V180" s="6">
        <f>+T180/payroll!F180</f>
        <v>6.3937061355439425E-4</v>
      </c>
      <c r="X180" s="5">
        <f>IF(V180&lt;$X$2,T180, +payroll!F180 * $X$2)</f>
        <v>760.17252683777224</v>
      </c>
      <c r="Z180" s="5">
        <f t="shared" si="35"/>
        <v>0</v>
      </c>
      <c r="AB180">
        <f t="shared" si="36"/>
        <v>1</v>
      </c>
    </row>
    <row r="181" spans="1:28" outlineLevel="1">
      <c r="A181" t="s">
        <v>284</v>
      </c>
      <c r="B181" t="s">
        <v>285</v>
      </c>
      <c r="D181" s="42">
        <v>0</v>
      </c>
      <c r="E181" s="42">
        <v>0</v>
      </c>
      <c r="F181" s="42">
        <v>0</v>
      </c>
      <c r="G181">
        <f t="shared" si="33"/>
        <v>0</v>
      </c>
      <c r="I181" s="22">
        <f t="shared" si="37"/>
        <v>0</v>
      </c>
      <c r="J181" s="6">
        <f>+IFR!AD181</f>
        <v>0</v>
      </c>
      <c r="K181" s="14">
        <f t="shared" si="30"/>
        <v>0.95</v>
      </c>
      <c r="L181" s="22">
        <f t="shared" si="38"/>
        <v>0</v>
      </c>
      <c r="M181" s="14">
        <v>1</v>
      </c>
      <c r="N181" s="14">
        <v>1</v>
      </c>
      <c r="P181" s="22">
        <f t="shared" si="34"/>
        <v>0</v>
      </c>
      <c r="R181" s="3">
        <f t="shared" si="32"/>
        <v>0</v>
      </c>
      <c r="T181" s="5">
        <f>+R181*(assessment!$J$275*assessment!$E$3)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5"/>
        <v>0</v>
      </c>
      <c r="AB181" t="e">
        <f t="shared" si="36"/>
        <v>#DIV/0!</v>
      </c>
    </row>
    <row r="182" spans="1:28" outlineLevel="1">
      <c r="A182" t="s">
        <v>286</v>
      </c>
      <c r="B182" t="s">
        <v>287</v>
      </c>
      <c r="D182" s="42">
        <v>1</v>
      </c>
      <c r="E182" s="42">
        <v>0</v>
      </c>
      <c r="F182" s="42">
        <v>0</v>
      </c>
      <c r="G182">
        <f t="shared" si="33"/>
        <v>1</v>
      </c>
      <c r="I182" s="22">
        <f t="shared" si="37"/>
        <v>0.33333333333333331</v>
      </c>
      <c r="J182" s="6">
        <f>+IFR!AD182</f>
        <v>1.6666666666666668E-3</v>
      </c>
      <c r="K182" s="14">
        <f t="shared" si="30"/>
        <v>0.95</v>
      </c>
      <c r="L182" s="22">
        <f t="shared" si="38"/>
        <v>0.31666666666666665</v>
      </c>
      <c r="M182" s="14">
        <v>1</v>
      </c>
      <c r="N182" s="14">
        <v>1</v>
      </c>
      <c r="P182" s="22">
        <f t="shared" si="34"/>
        <v>0.31666666666666665</v>
      </c>
      <c r="R182" s="3">
        <f t="shared" si="32"/>
        <v>4.8995211362763162E-5</v>
      </c>
      <c r="T182" s="5">
        <f>+R182*(assessment!$J$275*assessment!$E$3)</f>
        <v>380.08626341888612</v>
      </c>
      <c r="V182" s="6">
        <f>+T182/payroll!F182</f>
        <v>2.8091199485689474E-4</v>
      </c>
      <c r="X182" s="5">
        <f>IF(V182&lt;$X$2,T182, +payroll!F182 * $X$2)</f>
        <v>380.08626341888612</v>
      </c>
      <c r="Z182" s="5">
        <f t="shared" si="35"/>
        <v>0</v>
      </c>
      <c r="AB182">
        <f t="shared" si="36"/>
        <v>1</v>
      </c>
    </row>
    <row r="183" spans="1:28" outlineLevel="1">
      <c r="A183" t="s">
        <v>288</v>
      </c>
      <c r="B183" t="s">
        <v>289</v>
      </c>
      <c r="D183" s="42">
        <v>0</v>
      </c>
      <c r="E183" s="42">
        <v>1</v>
      </c>
      <c r="F183" s="42">
        <v>0</v>
      </c>
      <c r="G183">
        <f t="shared" si="33"/>
        <v>1</v>
      </c>
      <c r="I183" s="22">
        <f t="shared" si="37"/>
        <v>0.33333333333333331</v>
      </c>
      <c r="J183" s="6">
        <f>+IFR!AD183</f>
        <v>3.3333333333333335E-3</v>
      </c>
      <c r="K183" s="14">
        <f t="shared" si="30"/>
        <v>0.95</v>
      </c>
      <c r="L183" s="22">
        <f t="shared" si="38"/>
        <v>0.31666666666666665</v>
      </c>
      <c r="M183" s="14">
        <v>1</v>
      </c>
      <c r="N183" s="14">
        <v>1</v>
      </c>
      <c r="P183" s="22">
        <f t="shared" si="34"/>
        <v>0.31666666666666665</v>
      </c>
      <c r="R183" s="3">
        <f t="shared" si="32"/>
        <v>4.8995211362763162E-5</v>
      </c>
      <c r="T183" s="5">
        <f>+R183*(assessment!$J$275*assessment!$E$3)</f>
        <v>380.08626341888612</v>
      </c>
      <c r="V183" s="6">
        <f>+T183/payroll!F183</f>
        <v>3.058157278261215E-4</v>
      </c>
      <c r="X183" s="5">
        <f>IF(V183&lt;$X$2,T183, +payroll!F183 * $X$2)</f>
        <v>380.08626341888612</v>
      </c>
      <c r="Z183" s="5">
        <f t="shared" si="35"/>
        <v>0</v>
      </c>
      <c r="AB183">
        <f t="shared" si="36"/>
        <v>1</v>
      </c>
    </row>
    <row r="184" spans="1:28" outlineLevel="1">
      <c r="A184" t="s">
        <v>290</v>
      </c>
      <c r="B184" t="s">
        <v>291</v>
      </c>
      <c r="D184" s="42">
        <v>1</v>
      </c>
      <c r="E184" s="42">
        <v>0</v>
      </c>
      <c r="F184" s="42">
        <v>0</v>
      </c>
      <c r="G184">
        <f t="shared" si="33"/>
        <v>1</v>
      </c>
      <c r="I184" s="22">
        <f t="shared" si="37"/>
        <v>0.33333333333333331</v>
      </c>
      <c r="J184" s="6">
        <f>+IFR!AD184</f>
        <v>1.6666666666666668E-3</v>
      </c>
      <c r="K184" s="14">
        <f t="shared" si="30"/>
        <v>0.95</v>
      </c>
      <c r="L184" s="22">
        <f t="shared" si="38"/>
        <v>0.31666666666666665</v>
      </c>
      <c r="M184" s="14">
        <v>1</v>
      </c>
      <c r="N184" s="14">
        <v>1</v>
      </c>
      <c r="P184" s="22">
        <f t="shared" si="34"/>
        <v>0.31666666666666665</v>
      </c>
      <c r="R184" s="3">
        <f t="shared" si="32"/>
        <v>4.8995211362763162E-5</v>
      </c>
      <c r="T184" s="5">
        <f>+R184*(assessment!$J$275*assessment!$E$3)</f>
        <v>380.08626341888612</v>
      </c>
      <c r="V184" s="6">
        <f>+T184/payroll!F184</f>
        <v>5.076318754480819E-4</v>
      </c>
      <c r="X184" s="5">
        <f>IF(V184&lt;$X$2,T184, +payroll!F184 * $X$2)</f>
        <v>380.08626341888612</v>
      </c>
      <c r="Z184" s="5">
        <f t="shared" si="35"/>
        <v>0</v>
      </c>
      <c r="AB184">
        <f t="shared" si="36"/>
        <v>1</v>
      </c>
    </row>
    <row r="185" spans="1:28" outlineLevel="1">
      <c r="A185" t="s">
        <v>292</v>
      </c>
      <c r="B185" t="s">
        <v>293</v>
      </c>
      <c r="D185" s="42">
        <v>0</v>
      </c>
      <c r="E185" s="42">
        <v>0</v>
      </c>
      <c r="F185" s="42">
        <v>0</v>
      </c>
      <c r="G185">
        <f t="shared" si="33"/>
        <v>0</v>
      </c>
      <c r="I185" s="22">
        <f t="shared" si="37"/>
        <v>0</v>
      </c>
      <c r="J185" s="6">
        <f>+IFR!AD185</f>
        <v>0</v>
      </c>
      <c r="K185" s="14">
        <f t="shared" si="30"/>
        <v>0.95</v>
      </c>
      <c r="L185" s="22">
        <f t="shared" si="38"/>
        <v>0</v>
      </c>
      <c r="M185" s="14">
        <v>1</v>
      </c>
      <c r="N185" s="14">
        <v>1</v>
      </c>
      <c r="P185" s="22">
        <f t="shared" si="34"/>
        <v>0</v>
      </c>
      <c r="R185" s="3">
        <f t="shared" si="32"/>
        <v>0</v>
      </c>
      <c r="T185" s="5">
        <f>+R185*(assessment!$J$275*assessment!$E$3)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5"/>
        <v>0</v>
      </c>
      <c r="AB185" t="e">
        <f t="shared" si="36"/>
        <v>#DIV/0!</v>
      </c>
    </row>
    <row r="186" spans="1:28" outlineLevel="1">
      <c r="A186" t="s">
        <v>294</v>
      </c>
      <c r="B186" t="s">
        <v>295</v>
      </c>
      <c r="D186" s="42">
        <v>0</v>
      </c>
      <c r="E186" s="42">
        <v>0</v>
      </c>
      <c r="F186" s="42">
        <v>0</v>
      </c>
      <c r="G186">
        <f t="shared" si="33"/>
        <v>0</v>
      </c>
      <c r="I186" s="22">
        <f t="shared" si="37"/>
        <v>0</v>
      </c>
      <c r="J186" s="6">
        <f>+IFR!AD186</f>
        <v>0</v>
      </c>
      <c r="K186" s="14">
        <f t="shared" si="30"/>
        <v>0.95</v>
      </c>
      <c r="L186" s="22">
        <f t="shared" si="38"/>
        <v>0</v>
      </c>
      <c r="M186" s="14">
        <v>1</v>
      </c>
      <c r="N186" s="14">
        <v>1</v>
      </c>
      <c r="P186" s="22">
        <f t="shared" si="34"/>
        <v>0</v>
      </c>
      <c r="R186" s="3">
        <f t="shared" si="32"/>
        <v>0</v>
      </c>
      <c r="T186" s="5">
        <f>+R186*(assessment!$J$275*assessment!$E$3)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5"/>
        <v>0</v>
      </c>
      <c r="AB186" t="e">
        <f t="shared" si="36"/>
        <v>#DIV/0!</v>
      </c>
    </row>
    <row r="187" spans="1:28" outlineLevel="1">
      <c r="A187" t="s">
        <v>296</v>
      </c>
      <c r="B187" t="s">
        <v>297</v>
      </c>
      <c r="D187" s="42">
        <v>11</v>
      </c>
      <c r="E187" s="42">
        <v>14</v>
      </c>
      <c r="F187" s="42">
        <v>10</v>
      </c>
      <c r="G187">
        <f t="shared" si="33"/>
        <v>35</v>
      </c>
      <c r="I187" s="22">
        <f t="shared" si="37"/>
        <v>11.666666666666666</v>
      </c>
      <c r="J187" s="6">
        <f>+IFR!AD187</f>
        <v>1.4232875849054215E-2</v>
      </c>
      <c r="K187" s="14">
        <f t="shared" si="30"/>
        <v>0.95</v>
      </c>
      <c r="L187" s="22">
        <f t="shared" si="38"/>
        <v>11.083333333333332</v>
      </c>
      <c r="M187" s="14">
        <v>1</v>
      </c>
      <c r="N187" s="14">
        <v>1</v>
      </c>
      <c r="P187" s="22">
        <f t="shared" si="34"/>
        <v>11.083333333333332</v>
      </c>
      <c r="R187" s="3">
        <f t="shared" si="32"/>
        <v>1.7148323976967105E-3</v>
      </c>
      <c r="T187" s="5">
        <f>+R187*(assessment!$J$275*assessment!$E$3)</f>
        <v>13303.019219661013</v>
      </c>
      <c r="V187" s="6">
        <f>+T187/payroll!F187</f>
        <v>7.8906636542253289E-4</v>
      </c>
      <c r="X187" s="5">
        <f>IF(V187&lt;$X$2,T187, +payroll!F187 * $X$2)</f>
        <v>13303.019219661013</v>
      </c>
      <c r="Z187" s="5">
        <f t="shared" si="35"/>
        <v>0</v>
      </c>
      <c r="AB187">
        <f t="shared" si="36"/>
        <v>1</v>
      </c>
    </row>
    <row r="188" spans="1:28" outlineLevel="1">
      <c r="A188" t="s">
        <v>298</v>
      </c>
      <c r="B188" t="s">
        <v>299</v>
      </c>
      <c r="D188" s="42">
        <v>0</v>
      </c>
      <c r="E188" s="42">
        <v>0</v>
      </c>
      <c r="F188" s="42">
        <v>0</v>
      </c>
      <c r="G188">
        <f t="shared" si="33"/>
        <v>0</v>
      </c>
      <c r="I188" s="22">
        <f t="shared" si="37"/>
        <v>0</v>
      </c>
      <c r="J188" s="6">
        <f>+IFR!AD188</f>
        <v>0</v>
      </c>
      <c r="K188" s="14">
        <f t="shared" si="30"/>
        <v>0.95</v>
      </c>
      <c r="L188" s="22">
        <f t="shared" si="38"/>
        <v>0</v>
      </c>
      <c r="M188" s="14">
        <v>1</v>
      </c>
      <c r="N188" s="14">
        <v>1</v>
      </c>
      <c r="P188" s="22">
        <f t="shared" si="34"/>
        <v>0</v>
      </c>
      <c r="R188" s="3">
        <f t="shared" si="32"/>
        <v>0</v>
      </c>
      <c r="T188" s="5">
        <f>+R188*(assessment!$J$275*assessment!$E$3)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35"/>
        <v>0</v>
      </c>
      <c r="AB188" t="e">
        <f t="shared" si="36"/>
        <v>#DIV/0!</v>
      </c>
    </row>
    <row r="189" spans="1:28" outlineLevel="1">
      <c r="A189" t="s">
        <v>300</v>
      </c>
      <c r="B189" t="s">
        <v>301</v>
      </c>
      <c r="D189" s="42">
        <v>0</v>
      </c>
      <c r="E189" s="42">
        <v>0</v>
      </c>
      <c r="F189" s="42">
        <v>0</v>
      </c>
      <c r="G189">
        <f t="shared" si="33"/>
        <v>0</v>
      </c>
      <c r="I189" s="22">
        <f t="shared" si="37"/>
        <v>0</v>
      </c>
      <c r="J189" s="6">
        <f>+IFR!AD189</f>
        <v>0</v>
      </c>
      <c r="K189" s="14">
        <f t="shared" si="30"/>
        <v>0.95</v>
      </c>
      <c r="L189" s="22">
        <f t="shared" si="38"/>
        <v>0</v>
      </c>
      <c r="M189" s="14">
        <v>1</v>
      </c>
      <c r="N189" s="14">
        <v>1</v>
      </c>
      <c r="P189" s="22">
        <f t="shared" si="34"/>
        <v>0</v>
      </c>
      <c r="R189" s="3">
        <f t="shared" si="32"/>
        <v>0</v>
      </c>
      <c r="T189" s="5">
        <f>+R189*(assessment!$J$275*assessment!$E$3)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5"/>
        <v>0</v>
      </c>
      <c r="AB189" t="e">
        <f t="shared" si="36"/>
        <v>#DIV/0!</v>
      </c>
    </row>
    <row r="190" spans="1:28" outlineLevel="1">
      <c r="A190" t="s">
        <v>302</v>
      </c>
      <c r="B190" t="s">
        <v>303</v>
      </c>
      <c r="D190" s="42">
        <v>0</v>
      </c>
      <c r="E190" s="42">
        <v>0</v>
      </c>
      <c r="F190" s="42">
        <v>0</v>
      </c>
      <c r="G190">
        <f t="shared" si="33"/>
        <v>0</v>
      </c>
      <c r="I190" s="22">
        <f t="shared" si="37"/>
        <v>0</v>
      </c>
      <c r="J190" s="6">
        <f>+IFR!AD190</f>
        <v>0</v>
      </c>
      <c r="K190" s="14">
        <f t="shared" si="30"/>
        <v>0.95</v>
      </c>
      <c r="L190" s="22">
        <f t="shared" si="38"/>
        <v>0</v>
      </c>
      <c r="M190" s="14">
        <v>1</v>
      </c>
      <c r="N190" s="14">
        <v>1</v>
      </c>
      <c r="P190" s="22">
        <f t="shared" si="34"/>
        <v>0</v>
      </c>
      <c r="R190" s="3">
        <f t="shared" si="32"/>
        <v>0</v>
      </c>
      <c r="T190" s="5">
        <f>+R190*(assessment!$J$275*assessment!$E$3)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5"/>
        <v>0</v>
      </c>
      <c r="AB190" t="e">
        <f t="shared" si="36"/>
        <v>#DIV/0!</v>
      </c>
    </row>
    <row r="191" spans="1:28" outlineLevel="1">
      <c r="A191" t="s">
        <v>304</v>
      </c>
      <c r="B191" t="s">
        <v>305</v>
      </c>
      <c r="D191" s="42">
        <v>2</v>
      </c>
      <c r="E191" s="42">
        <v>1</v>
      </c>
      <c r="F191" s="42">
        <v>1</v>
      </c>
      <c r="G191">
        <f t="shared" si="33"/>
        <v>4</v>
      </c>
      <c r="I191" s="22">
        <f t="shared" si="37"/>
        <v>1.3333333333333333</v>
      </c>
      <c r="J191" s="6">
        <f>+IFR!AD191</f>
        <v>5.2605272303064832E-3</v>
      </c>
      <c r="K191" s="14">
        <f t="shared" si="30"/>
        <v>0.95</v>
      </c>
      <c r="L191" s="22">
        <f t="shared" si="38"/>
        <v>1.2666666666666666</v>
      </c>
      <c r="M191" s="14">
        <v>1</v>
      </c>
      <c r="N191" s="14">
        <v>1</v>
      </c>
      <c r="P191" s="22">
        <f t="shared" si="34"/>
        <v>1.2666666666666666</v>
      </c>
      <c r="R191" s="3">
        <f t="shared" si="32"/>
        <v>1.9598084545105265E-4</v>
      </c>
      <c r="T191" s="5">
        <f>+R191*(assessment!$J$275*assessment!$E$3)</f>
        <v>1520.3450536755445</v>
      </c>
      <c r="V191" s="6">
        <f>+T191/payroll!F191</f>
        <v>3.1875567083101568E-4</v>
      </c>
      <c r="X191" s="5">
        <f>IF(V191&lt;$X$2,T191, +payroll!F191 * $X$2)</f>
        <v>1520.3450536755445</v>
      </c>
      <c r="Z191" s="5">
        <f t="shared" si="35"/>
        <v>0</v>
      </c>
      <c r="AB191">
        <f t="shared" si="36"/>
        <v>1</v>
      </c>
    </row>
    <row r="192" spans="1:28" outlineLevel="1">
      <c r="A192" t="s">
        <v>306</v>
      </c>
      <c r="B192" t="s">
        <v>307</v>
      </c>
      <c r="D192" s="42">
        <v>0</v>
      </c>
      <c r="E192" s="42">
        <v>0</v>
      </c>
      <c r="F192" s="42">
        <v>0</v>
      </c>
      <c r="G192">
        <f t="shared" si="33"/>
        <v>0</v>
      </c>
      <c r="I192" s="22">
        <f t="shared" si="37"/>
        <v>0</v>
      </c>
      <c r="J192" s="6">
        <f>+IFR!AD192</f>
        <v>0</v>
      </c>
      <c r="K192" s="14">
        <f t="shared" si="30"/>
        <v>0.95</v>
      </c>
      <c r="L192" s="22">
        <f t="shared" si="38"/>
        <v>0</v>
      </c>
      <c r="M192" s="14">
        <v>1</v>
      </c>
      <c r="N192" s="14">
        <v>1</v>
      </c>
      <c r="P192" s="22">
        <f t="shared" si="34"/>
        <v>0</v>
      </c>
      <c r="R192" s="3">
        <f t="shared" si="32"/>
        <v>0</v>
      </c>
      <c r="T192" s="5">
        <f>+R192*(assessment!$J$275*assessment!$E$3)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5"/>
        <v>0</v>
      </c>
      <c r="AB192" t="e">
        <f t="shared" si="36"/>
        <v>#DIV/0!</v>
      </c>
    </row>
    <row r="193" spans="1:28" outlineLevel="1">
      <c r="A193" t="s">
        <v>308</v>
      </c>
      <c r="B193" t="s">
        <v>309</v>
      </c>
      <c r="D193" s="42">
        <v>0</v>
      </c>
      <c r="E193" s="42">
        <v>0</v>
      </c>
      <c r="F193" s="42">
        <v>0</v>
      </c>
      <c r="G193">
        <f t="shared" si="33"/>
        <v>0</v>
      </c>
      <c r="I193" s="22">
        <f t="shared" si="37"/>
        <v>0</v>
      </c>
      <c r="J193" s="6">
        <f>+IFR!AD193</f>
        <v>0</v>
      </c>
      <c r="K193" s="14">
        <f t="shared" si="30"/>
        <v>0.95</v>
      </c>
      <c r="L193" s="22">
        <f t="shared" si="38"/>
        <v>0</v>
      </c>
      <c r="M193" s="14">
        <v>1</v>
      </c>
      <c r="N193" s="14">
        <v>1</v>
      </c>
      <c r="P193" s="22">
        <f t="shared" si="34"/>
        <v>0</v>
      </c>
      <c r="R193" s="3">
        <f t="shared" si="32"/>
        <v>0</v>
      </c>
      <c r="T193" s="5">
        <f>+R193*(assessment!$J$275*assessment!$E$3)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5"/>
        <v>0</v>
      </c>
      <c r="AB193" t="e">
        <f t="shared" si="36"/>
        <v>#DIV/0!</v>
      </c>
    </row>
    <row r="194" spans="1:28" outlineLevel="1">
      <c r="A194" t="s">
        <v>310</v>
      </c>
      <c r="B194" t="s">
        <v>311</v>
      </c>
      <c r="D194" s="42">
        <v>0</v>
      </c>
      <c r="E194" s="42">
        <v>0</v>
      </c>
      <c r="F194" s="42">
        <v>0</v>
      </c>
      <c r="G194">
        <f t="shared" si="33"/>
        <v>0</v>
      </c>
      <c r="I194" s="22">
        <f t="shared" si="37"/>
        <v>0</v>
      </c>
      <c r="J194" s="6">
        <f>+IFR!AD194</f>
        <v>0</v>
      </c>
      <c r="K194" s="14">
        <f t="shared" si="30"/>
        <v>0.95</v>
      </c>
      <c r="L194" s="22">
        <f t="shared" si="38"/>
        <v>0</v>
      </c>
      <c r="M194" s="14">
        <v>1</v>
      </c>
      <c r="N194" s="14">
        <v>1</v>
      </c>
      <c r="P194" s="22">
        <f t="shared" si="34"/>
        <v>0</v>
      </c>
      <c r="R194" s="3">
        <f t="shared" si="32"/>
        <v>0</v>
      </c>
      <c r="T194" s="5">
        <f>+R194*(assessment!$J$275*assessment!$E$3)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5"/>
        <v>0</v>
      </c>
      <c r="AB194" t="e">
        <f t="shared" si="36"/>
        <v>#DIV/0!</v>
      </c>
    </row>
    <row r="195" spans="1:28" outlineLevel="1">
      <c r="A195" t="s">
        <v>312</v>
      </c>
      <c r="B195" t="s">
        <v>313</v>
      </c>
      <c r="D195" s="42">
        <v>0</v>
      </c>
      <c r="E195" s="42">
        <v>0</v>
      </c>
      <c r="F195" s="42">
        <v>0</v>
      </c>
      <c r="G195">
        <f t="shared" si="33"/>
        <v>0</v>
      </c>
      <c r="I195" s="22">
        <f t="shared" si="37"/>
        <v>0</v>
      </c>
      <c r="J195" s="6">
        <f>+IFR!AD195</f>
        <v>0</v>
      </c>
      <c r="K195" s="14">
        <f t="shared" si="30"/>
        <v>0.95</v>
      </c>
      <c r="L195" s="22">
        <f t="shared" si="38"/>
        <v>0</v>
      </c>
      <c r="M195" s="14">
        <v>1</v>
      </c>
      <c r="N195" s="14">
        <v>1</v>
      </c>
      <c r="P195" s="22">
        <f t="shared" si="34"/>
        <v>0</v>
      </c>
      <c r="R195" s="3">
        <f t="shared" si="32"/>
        <v>0</v>
      </c>
      <c r="T195" s="5">
        <f>+R195*(assessment!$J$275*assessment!$E$3)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5"/>
        <v>0</v>
      </c>
      <c r="AB195" t="e">
        <f t="shared" si="36"/>
        <v>#DIV/0!</v>
      </c>
    </row>
    <row r="196" spans="1:28" outlineLevel="1">
      <c r="A196" t="s">
        <v>314</v>
      </c>
      <c r="B196" t="s">
        <v>315</v>
      </c>
      <c r="D196" s="42">
        <v>0</v>
      </c>
      <c r="E196" s="42">
        <v>0</v>
      </c>
      <c r="F196" s="42">
        <v>0</v>
      </c>
      <c r="G196">
        <f t="shared" si="33"/>
        <v>0</v>
      </c>
      <c r="I196" s="22">
        <f t="shared" si="37"/>
        <v>0</v>
      </c>
      <c r="J196" s="6">
        <f>+IFR!AD196</f>
        <v>0</v>
      </c>
      <c r="K196" s="14">
        <f t="shared" si="30"/>
        <v>0.95</v>
      </c>
      <c r="L196" s="22">
        <f t="shared" si="38"/>
        <v>0</v>
      </c>
      <c r="M196" s="14">
        <v>1</v>
      </c>
      <c r="N196" s="14">
        <v>1</v>
      </c>
      <c r="P196" s="22">
        <f t="shared" si="34"/>
        <v>0</v>
      </c>
      <c r="R196" s="3">
        <f t="shared" si="32"/>
        <v>0</v>
      </c>
      <c r="T196" s="5">
        <f>+R196*(assessment!$J$275*assessment!$E$3)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5"/>
        <v>0</v>
      </c>
      <c r="AB196" t="e">
        <f t="shared" si="36"/>
        <v>#DIV/0!</v>
      </c>
    </row>
    <row r="197" spans="1:28" outlineLevel="1">
      <c r="A197" t="s">
        <v>316</v>
      </c>
      <c r="B197" t="s">
        <v>317</v>
      </c>
      <c r="D197" s="42">
        <v>0</v>
      </c>
      <c r="E197" s="42">
        <v>0</v>
      </c>
      <c r="F197" s="42">
        <v>0</v>
      </c>
      <c r="G197">
        <f t="shared" si="33"/>
        <v>0</v>
      </c>
      <c r="I197" s="22">
        <f t="shared" si="37"/>
        <v>0</v>
      </c>
      <c r="J197" s="6">
        <f>+IFR!AD197</f>
        <v>0</v>
      </c>
      <c r="K197" s="14">
        <f t="shared" ref="K197:K257" si="39">IF(+J197&lt;$E$270,$I$270,IF(J197&gt;$E$272,$I$272,$I$271))</f>
        <v>0.95</v>
      </c>
      <c r="L197" s="22">
        <f t="shared" si="38"/>
        <v>0</v>
      </c>
      <c r="M197" s="14">
        <v>1</v>
      </c>
      <c r="N197" s="14">
        <v>1</v>
      </c>
      <c r="P197" s="22">
        <f t="shared" si="34"/>
        <v>0</v>
      </c>
      <c r="R197" s="3">
        <f t="shared" si="32"/>
        <v>0</v>
      </c>
      <c r="T197" s="5">
        <f>+R197*(assessment!$J$275*assessment!$E$3)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35"/>
        <v>0</v>
      </c>
      <c r="AB197" t="e">
        <f t="shared" si="36"/>
        <v>#DIV/0!</v>
      </c>
    </row>
    <row r="198" spans="1:28" outlineLevel="1">
      <c r="A198" t="s">
        <v>318</v>
      </c>
      <c r="B198" t="s">
        <v>319</v>
      </c>
      <c r="D198" s="42">
        <v>0</v>
      </c>
      <c r="E198" s="42">
        <v>0</v>
      </c>
      <c r="F198" s="42">
        <v>0</v>
      </c>
      <c r="G198">
        <f t="shared" si="33"/>
        <v>0</v>
      </c>
      <c r="I198" s="22">
        <f t="shared" si="37"/>
        <v>0</v>
      </c>
      <c r="J198" s="6">
        <f>+IFR!AD198</f>
        <v>0</v>
      </c>
      <c r="K198" s="14">
        <f t="shared" si="39"/>
        <v>0.95</v>
      </c>
      <c r="L198" s="22">
        <f t="shared" si="38"/>
        <v>0</v>
      </c>
      <c r="M198" s="14">
        <v>1</v>
      </c>
      <c r="N198" s="14">
        <v>1</v>
      </c>
      <c r="P198" s="22">
        <f t="shared" si="34"/>
        <v>0</v>
      </c>
      <c r="R198" s="3">
        <f t="shared" si="32"/>
        <v>0</v>
      </c>
      <c r="T198" s="5">
        <f>+R198*(assessment!$J$275*assessment!$E$3)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35"/>
        <v>0</v>
      </c>
      <c r="AB198" t="e">
        <f t="shared" si="36"/>
        <v>#DIV/0!</v>
      </c>
    </row>
    <row r="199" spans="1:28" outlineLevel="1">
      <c r="A199" t="s">
        <v>320</v>
      </c>
      <c r="B199" t="s">
        <v>321</v>
      </c>
      <c r="D199" s="42">
        <v>0</v>
      </c>
      <c r="E199" s="42">
        <v>0</v>
      </c>
      <c r="F199" s="42">
        <v>0</v>
      </c>
      <c r="G199">
        <f t="shared" si="33"/>
        <v>0</v>
      </c>
      <c r="I199" s="22">
        <f t="shared" si="37"/>
        <v>0</v>
      </c>
      <c r="J199" s="6">
        <f>+IFR!AD199</f>
        <v>0</v>
      </c>
      <c r="K199" s="14">
        <f t="shared" si="39"/>
        <v>0.95</v>
      </c>
      <c r="L199" s="22">
        <f t="shared" si="38"/>
        <v>0</v>
      </c>
      <c r="M199" s="14">
        <v>1</v>
      </c>
      <c r="N199" s="14">
        <v>1</v>
      </c>
      <c r="P199" s="22">
        <f t="shared" si="34"/>
        <v>0</v>
      </c>
      <c r="R199" s="3">
        <f t="shared" ref="R199:R230" si="40">+P199/$P$267</f>
        <v>0</v>
      </c>
      <c r="T199" s="5">
        <f>+R199*(assessment!$J$275*assessment!$E$3)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35"/>
        <v>0</v>
      </c>
      <c r="AB199" t="e">
        <f t="shared" si="36"/>
        <v>#DIV/0!</v>
      </c>
    </row>
    <row r="200" spans="1:28" outlineLevel="1">
      <c r="A200" t="s">
        <v>322</v>
      </c>
      <c r="B200" t="s">
        <v>323</v>
      </c>
      <c r="D200" s="42">
        <v>0</v>
      </c>
      <c r="E200" s="42">
        <v>0</v>
      </c>
      <c r="F200" s="42">
        <v>1</v>
      </c>
      <c r="G200">
        <f t="shared" si="33"/>
        <v>1</v>
      </c>
      <c r="I200" s="22">
        <f t="shared" si="37"/>
        <v>0.33333333333333331</v>
      </c>
      <c r="J200" s="6">
        <f>+IFR!AD200</f>
        <v>4.9751243781094526E-3</v>
      </c>
      <c r="K200" s="14">
        <f t="shared" si="39"/>
        <v>0.95</v>
      </c>
      <c r="L200" s="22">
        <f t="shared" si="38"/>
        <v>0.31666666666666665</v>
      </c>
      <c r="M200" s="14">
        <v>1</v>
      </c>
      <c r="N200" s="14">
        <v>1</v>
      </c>
      <c r="P200" s="22">
        <f t="shared" si="34"/>
        <v>0.31666666666666665</v>
      </c>
      <c r="R200" s="3">
        <f t="shared" si="40"/>
        <v>4.8995211362763162E-5</v>
      </c>
      <c r="T200" s="5">
        <f>+R200*(assessment!$J$275*assessment!$E$3)</f>
        <v>380.08626341888612</v>
      </c>
      <c r="V200" s="6">
        <f>+T200/payroll!F200</f>
        <v>1.4435865100798876E-4</v>
      </c>
      <c r="X200" s="5">
        <f>IF(V200&lt;$X$2,T200, +payroll!F200 * $X$2)</f>
        <v>380.08626341888612</v>
      </c>
      <c r="Z200" s="5">
        <f t="shared" si="35"/>
        <v>0</v>
      </c>
      <c r="AB200">
        <f t="shared" si="36"/>
        <v>1</v>
      </c>
    </row>
    <row r="201" spans="1:28" outlineLevel="1">
      <c r="A201" t="s">
        <v>324</v>
      </c>
      <c r="B201" t="s">
        <v>325</v>
      </c>
      <c r="D201" s="42">
        <v>0</v>
      </c>
      <c r="E201" s="42">
        <v>0</v>
      </c>
      <c r="F201" s="42">
        <v>0</v>
      </c>
      <c r="G201">
        <f t="shared" si="33"/>
        <v>0</v>
      </c>
      <c r="I201" s="22">
        <f t="shared" si="37"/>
        <v>0</v>
      </c>
      <c r="J201" s="6">
        <f>+IFR!AD201</f>
        <v>0</v>
      </c>
      <c r="K201" s="14">
        <f t="shared" si="39"/>
        <v>0.95</v>
      </c>
      <c r="L201" s="22">
        <f t="shared" si="38"/>
        <v>0</v>
      </c>
      <c r="M201" s="14">
        <v>1</v>
      </c>
      <c r="N201" s="14">
        <v>1</v>
      </c>
      <c r="P201" s="22">
        <f t="shared" si="34"/>
        <v>0</v>
      </c>
      <c r="R201" s="3">
        <f t="shared" si="40"/>
        <v>0</v>
      </c>
      <c r="T201" s="5">
        <f>+R201*(assessment!$J$275*assessment!$E$3)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5"/>
        <v>0</v>
      </c>
      <c r="AB201" t="e">
        <f t="shared" si="36"/>
        <v>#DIV/0!</v>
      </c>
    </row>
    <row r="202" spans="1:28" outlineLevel="1">
      <c r="A202" t="s">
        <v>326</v>
      </c>
      <c r="B202" t="s">
        <v>327</v>
      </c>
      <c r="D202" s="42">
        <v>1</v>
      </c>
      <c r="E202" s="42">
        <v>0</v>
      </c>
      <c r="F202" s="42">
        <v>3</v>
      </c>
      <c r="G202">
        <f t="shared" si="33"/>
        <v>4</v>
      </c>
      <c r="I202" s="22">
        <f t="shared" si="37"/>
        <v>1.3333333333333333</v>
      </c>
      <c r="J202" s="6">
        <f>+IFR!AD202</f>
        <v>1.6666666666666666E-2</v>
      </c>
      <c r="K202" s="14">
        <f t="shared" si="39"/>
        <v>0.95</v>
      </c>
      <c r="L202" s="22">
        <f t="shared" si="38"/>
        <v>1.2666666666666666</v>
      </c>
      <c r="M202" s="14">
        <v>1</v>
      </c>
      <c r="N202" s="14">
        <v>1</v>
      </c>
      <c r="P202" s="22">
        <f t="shared" si="34"/>
        <v>1.2666666666666666</v>
      </c>
      <c r="R202" s="3">
        <f t="shared" si="40"/>
        <v>1.9598084545105265E-4</v>
      </c>
      <c r="T202" s="5">
        <f>+R202*(assessment!$J$275*assessment!$E$3)</f>
        <v>1520.3450536755445</v>
      </c>
      <c r="V202" s="6">
        <f>+T202/payroll!F202</f>
        <v>1.1000128643418455E-3</v>
      </c>
      <c r="X202" s="5">
        <f>IF(V202&lt;$X$2,T202, +payroll!F202 * $X$2)</f>
        <v>1520.3450536755445</v>
      </c>
      <c r="Z202" s="5">
        <f t="shared" si="35"/>
        <v>0</v>
      </c>
      <c r="AB202">
        <f t="shared" si="36"/>
        <v>1</v>
      </c>
    </row>
    <row r="203" spans="1:28" outlineLevel="1">
      <c r="A203" t="s">
        <v>328</v>
      </c>
      <c r="B203" t="s">
        <v>329</v>
      </c>
      <c r="D203" s="42">
        <v>0</v>
      </c>
      <c r="E203" s="42">
        <v>0</v>
      </c>
      <c r="F203" s="42">
        <v>0</v>
      </c>
      <c r="G203">
        <f t="shared" si="33"/>
        <v>0</v>
      </c>
      <c r="I203" s="22">
        <f t="shared" si="37"/>
        <v>0</v>
      </c>
      <c r="J203" s="6">
        <f>+IFR!AD203</f>
        <v>0</v>
      </c>
      <c r="K203" s="14">
        <f t="shared" si="39"/>
        <v>0.95</v>
      </c>
      <c r="L203" s="22">
        <f t="shared" si="38"/>
        <v>0</v>
      </c>
      <c r="M203" s="14">
        <v>1</v>
      </c>
      <c r="N203" s="14">
        <v>1</v>
      </c>
      <c r="P203" s="22">
        <f t="shared" si="34"/>
        <v>0</v>
      </c>
      <c r="R203" s="3">
        <f t="shared" si="40"/>
        <v>0</v>
      </c>
      <c r="T203" s="5">
        <f>+R203*(assessment!$J$275*assessment!$E$3)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35"/>
        <v>0</v>
      </c>
      <c r="AB203" t="e">
        <f t="shared" si="36"/>
        <v>#DIV/0!</v>
      </c>
    </row>
    <row r="204" spans="1:28" outlineLevel="1">
      <c r="A204" t="s">
        <v>330</v>
      </c>
      <c r="B204" t="s">
        <v>331</v>
      </c>
      <c r="D204" s="42">
        <v>1</v>
      </c>
      <c r="E204" s="42">
        <v>0</v>
      </c>
      <c r="F204" s="42">
        <v>0</v>
      </c>
      <c r="G204">
        <f t="shared" si="33"/>
        <v>1</v>
      </c>
      <c r="I204" s="22">
        <f t="shared" si="37"/>
        <v>0.33333333333333331</v>
      </c>
      <c r="J204" s="6">
        <f>+IFR!AD204</f>
        <v>1.6666666666666668E-3</v>
      </c>
      <c r="K204" s="14">
        <f t="shared" si="39"/>
        <v>0.95</v>
      </c>
      <c r="L204" s="22">
        <f t="shared" si="38"/>
        <v>0.31666666666666665</v>
      </c>
      <c r="M204" s="14">
        <v>1</v>
      </c>
      <c r="N204" s="14">
        <v>1</v>
      </c>
      <c r="P204" s="22">
        <f t="shared" si="34"/>
        <v>0.31666666666666665</v>
      </c>
      <c r="R204" s="3">
        <f t="shared" si="40"/>
        <v>4.8995211362763162E-5</v>
      </c>
      <c r="T204" s="5">
        <f>+R204*(assessment!$J$275*assessment!$E$3)</f>
        <v>380.08626341888612</v>
      </c>
      <c r="V204" s="6">
        <f>+T204/payroll!F204</f>
        <v>4.518503177429968E-4</v>
      </c>
      <c r="X204" s="5">
        <f>IF(V204&lt;$X$2,T204, +payroll!F204 * $X$2)</f>
        <v>380.08626341888612</v>
      </c>
      <c r="Z204" s="5">
        <f t="shared" si="35"/>
        <v>0</v>
      </c>
      <c r="AB204">
        <f t="shared" si="36"/>
        <v>1</v>
      </c>
    </row>
    <row r="205" spans="1:28" outlineLevel="1">
      <c r="A205" t="s">
        <v>510</v>
      </c>
      <c r="B205" t="s">
        <v>508</v>
      </c>
      <c r="D205" s="42">
        <v>0</v>
      </c>
      <c r="E205" s="42">
        <v>0</v>
      </c>
      <c r="F205" s="42">
        <v>0</v>
      </c>
      <c r="G205">
        <f>SUM(D205:F205)</f>
        <v>0</v>
      </c>
      <c r="I205" s="22">
        <f>AVERAGE(D205:F205)</f>
        <v>0</v>
      </c>
      <c r="J205" s="6">
        <f>+IFR!AD205</f>
        <v>0</v>
      </c>
      <c r="K205" s="14">
        <f t="shared" si="39"/>
        <v>0.95</v>
      </c>
      <c r="L205" s="22">
        <f>+I205*K205</f>
        <v>0</v>
      </c>
      <c r="M205" s="14">
        <v>1</v>
      </c>
      <c r="N205" s="14">
        <v>1</v>
      </c>
      <c r="P205" s="22">
        <f>+L205*M205*N205</f>
        <v>0</v>
      </c>
      <c r="R205" s="3">
        <f t="shared" si="40"/>
        <v>0</v>
      </c>
      <c r="T205" s="5">
        <f>+R205*(assessment!$J$275*assessment!$E$3)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>+T205-X205</f>
        <v>0</v>
      </c>
      <c r="AB205" t="e">
        <f>+X205/T205</f>
        <v>#DIV/0!</v>
      </c>
    </row>
    <row r="206" spans="1:28" outlineLevel="1">
      <c r="A206" t="s">
        <v>332</v>
      </c>
      <c r="B206" t="s">
        <v>333</v>
      </c>
      <c r="D206" s="42">
        <v>0</v>
      </c>
      <c r="E206" s="42">
        <v>0</v>
      </c>
      <c r="F206" s="42">
        <v>1</v>
      </c>
      <c r="G206">
        <f t="shared" si="33"/>
        <v>1</v>
      </c>
      <c r="I206" s="22">
        <f t="shared" si="37"/>
        <v>0.33333333333333331</v>
      </c>
      <c r="J206" s="6">
        <f>+IFR!AD206</f>
        <v>5.0000000000000001E-3</v>
      </c>
      <c r="K206" s="14">
        <f t="shared" si="39"/>
        <v>0.95</v>
      </c>
      <c r="L206" s="22">
        <f t="shared" si="38"/>
        <v>0.31666666666666665</v>
      </c>
      <c r="M206" s="14">
        <v>1</v>
      </c>
      <c r="N206" s="14">
        <v>1</v>
      </c>
      <c r="P206" s="22">
        <f t="shared" si="34"/>
        <v>0.31666666666666665</v>
      </c>
      <c r="R206" s="3">
        <f t="shared" si="40"/>
        <v>4.8995211362763162E-5</v>
      </c>
      <c r="T206" s="5">
        <f>+R206*(assessment!$J$275*assessment!$E$3)</f>
        <v>380.08626341888612</v>
      </c>
      <c r="V206" s="6">
        <f>+T206/payroll!F206</f>
        <v>3.7605530281121683E-4</v>
      </c>
      <c r="X206" s="5">
        <f>IF(V206&lt;$X$2,T206, +payroll!F206 * $X$2)</f>
        <v>380.08626341888612</v>
      </c>
      <c r="Z206" s="5">
        <f t="shared" si="35"/>
        <v>0</v>
      </c>
      <c r="AB206">
        <f t="shared" si="36"/>
        <v>1</v>
      </c>
    </row>
    <row r="207" spans="1:28" outlineLevel="1">
      <c r="A207" t="s">
        <v>334</v>
      </c>
      <c r="B207" t="s">
        <v>335</v>
      </c>
      <c r="D207" s="42">
        <v>0</v>
      </c>
      <c r="E207" s="42">
        <v>0</v>
      </c>
      <c r="F207" s="42">
        <v>0</v>
      </c>
      <c r="G207">
        <f t="shared" si="33"/>
        <v>0</v>
      </c>
      <c r="I207" s="22">
        <f t="shared" si="37"/>
        <v>0</v>
      </c>
      <c r="J207" s="6">
        <f>+IFR!AD207</f>
        <v>0</v>
      </c>
      <c r="K207" s="14">
        <f t="shared" si="39"/>
        <v>0.95</v>
      </c>
      <c r="L207" s="22">
        <f t="shared" si="38"/>
        <v>0</v>
      </c>
      <c r="M207" s="14">
        <v>1</v>
      </c>
      <c r="N207" s="14">
        <v>1</v>
      </c>
      <c r="P207" s="22">
        <f t="shared" si="34"/>
        <v>0</v>
      </c>
      <c r="R207" s="3">
        <f t="shared" si="40"/>
        <v>0</v>
      </c>
      <c r="T207" s="5">
        <f>+R207*(assessment!$J$275*assessment!$E$3)</f>
        <v>0</v>
      </c>
      <c r="V207" s="6">
        <f>+T207/payroll!F207</f>
        <v>0</v>
      </c>
      <c r="X207" s="5">
        <f>IF(V207&lt;$X$2,T207, +payroll!F207 * $X$2)</f>
        <v>0</v>
      </c>
      <c r="Z207" s="5">
        <f t="shared" si="35"/>
        <v>0</v>
      </c>
      <c r="AB207" t="e">
        <f t="shared" si="36"/>
        <v>#DIV/0!</v>
      </c>
    </row>
    <row r="208" spans="1:28" outlineLevel="1">
      <c r="A208" t="s">
        <v>336</v>
      </c>
      <c r="B208" t="s">
        <v>337</v>
      </c>
      <c r="D208" s="42">
        <v>0</v>
      </c>
      <c r="E208" s="42">
        <v>0</v>
      </c>
      <c r="F208" s="42">
        <v>0</v>
      </c>
      <c r="G208">
        <f t="shared" si="33"/>
        <v>0</v>
      </c>
      <c r="I208" s="22">
        <f t="shared" si="37"/>
        <v>0</v>
      </c>
      <c r="J208" s="6">
        <f>+IFR!AD208</f>
        <v>0</v>
      </c>
      <c r="K208" s="14">
        <f t="shared" si="39"/>
        <v>0.95</v>
      </c>
      <c r="L208" s="22">
        <f t="shared" si="38"/>
        <v>0</v>
      </c>
      <c r="M208" s="14">
        <v>1</v>
      </c>
      <c r="N208" s="14">
        <v>1</v>
      </c>
      <c r="P208" s="22">
        <f t="shared" si="34"/>
        <v>0</v>
      </c>
      <c r="R208" s="3">
        <f t="shared" si="40"/>
        <v>0</v>
      </c>
      <c r="T208" s="5">
        <f>+R208*(assessment!$J$275*assessment!$E$3)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5"/>
        <v>0</v>
      </c>
      <c r="AB208" t="e">
        <f t="shared" si="36"/>
        <v>#DIV/0!</v>
      </c>
    </row>
    <row r="209" spans="1:28" outlineLevel="1">
      <c r="A209" t="s">
        <v>338</v>
      </c>
      <c r="B209" t="s">
        <v>339</v>
      </c>
      <c r="D209" s="42">
        <v>0</v>
      </c>
      <c r="E209" s="42">
        <v>0</v>
      </c>
      <c r="F209" s="42">
        <v>0</v>
      </c>
      <c r="G209">
        <f t="shared" si="33"/>
        <v>0</v>
      </c>
      <c r="I209" s="22">
        <f t="shared" si="37"/>
        <v>0</v>
      </c>
      <c r="J209" s="6">
        <f>+IFR!AD209</f>
        <v>0</v>
      </c>
      <c r="K209" s="14">
        <f t="shared" si="39"/>
        <v>0.95</v>
      </c>
      <c r="L209" s="22">
        <f t="shared" si="38"/>
        <v>0</v>
      </c>
      <c r="M209" s="14">
        <v>1</v>
      </c>
      <c r="N209" s="14">
        <v>1</v>
      </c>
      <c r="P209" s="22">
        <f t="shared" si="34"/>
        <v>0</v>
      </c>
      <c r="R209" s="3">
        <f t="shared" si="40"/>
        <v>0</v>
      </c>
      <c r="T209" s="5">
        <f>+R209*(assessment!$J$275*assessment!$E$3)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35"/>
        <v>0</v>
      </c>
      <c r="AB209" t="e">
        <f t="shared" si="36"/>
        <v>#DIV/0!</v>
      </c>
    </row>
    <row r="210" spans="1:28" outlineLevel="1">
      <c r="A210" t="s">
        <v>340</v>
      </c>
      <c r="B210" t="s">
        <v>341</v>
      </c>
      <c r="D210" s="42">
        <v>1</v>
      </c>
      <c r="E210" s="42">
        <v>1</v>
      </c>
      <c r="F210" s="42">
        <v>1</v>
      </c>
      <c r="G210">
        <f t="shared" si="33"/>
        <v>3</v>
      </c>
      <c r="I210" s="22">
        <f t="shared" si="37"/>
        <v>1</v>
      </c>
      <c r="J210" s="6">
        <f>+IFR!AD210</f>
        <v>0.01</v>
      </c>
      <c r="K210" s="14">
        <f t="shared" si="39"/>
        <v>0.95</v>
      </c>
      <c r="L210" s="22">
        <f t="shared" si="38"/>
        <v>0.95</v>
      </c>
      <c r="M210" s="14">
        <v>1</v>
      </c>
      <c r="N210" s="14">
        <v>1</v>
      </c>
      <c r="P210" s="22">
        <f t="shared" si="34"/>
        <v>0.95</v>
      </c>
      <c r="R210" s="3">
        <f t="shared" si="40"/>
        <v>1.4698563408828947E-4</v>
      </c>
      <c r="T210" s="5">
        <f>+R210*(assessment!$J$275*assessment!$E$3)</f>
        <v>1140.2587902566584</v>
      </c>
      <c r="V210" s="6">
        <f>+T210/payroll!F210</f>
        <v>6.5544072848432427E-4</v>
      </c>
      <c r="X210" s="5">
        <f>IF(V210&lt;$X$2,T210, +payroll!F210 * $X$2)</f>
        <v>1140.2587902566584</v>
      </c>
      <c r="Z210" s="5">
        <f t="shared" si="35"/>
        <v>0</v>
      </c>
      <c r="AB210">
        <f t="shared" si="36"/>
        <v>1</v>
      </c>
    </row>
    <row r="211" spans="1:28" outlineLevel="1">
      <c r="A211" t="s">
        <v>342</v>
      </c>
      <c r="B211" t="s">
        <v>343</v>
      </c>
      <c r="D211" s="42">
        <v>0</v>
      </c>
      <c r="E211" s="42">
        <v>0</v>
      </c>
      <c r="F211" s="42">
        <v>0</v>
      </c>
      <c r="G211">
        <f t="shared" si="33"/>
        <v>0</v>
      </c>
      <c r="I211" s="22">
        <f t="shared" si="37"/>
        <v>0</v>
      </c>
      <c r="J211" s="6">
        <f>+IFR!AD211</f>
        <v>0</v>
      </c>
      <c r="K211" s="14">
        <f t="shared" si="39"/>
        <v>0.95</v>
      </c>
      <c r="L211" s="22">
        <f t="shared" si="38"/>
        <v>0</v>
      </c>
      <c r="M211" s="14">
        <v>1</v>
      </c>
      <c r="N211" s="14">
        <v>1</v>
      </c>
      <c r="P211" s="22">
        <f t="shared" si="34"/>
        <v>0</v>
      </c>
      <c r="R211" s="3">
        <f t="shared" si="40"/>
        <v>0</v>
      </c>
      <c r="T211" s="5">
        <f>+R211*(assessment!$J$275*assessment!$E$3)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 t="shared" si="35"/>
        <v>0</v>
      </c>
      <c r="AB211" t="e">
        <f t="shared" si="36"/>
        <v>#DIV/0!</v>
      </c>
    </row>
    <row r="212" spans="1:28" outlineLevel="1">
      <c r="A212" t="s">
        <v>344</v>
      </c>
      <c r="B212" t="s">
        <v>345</v>
      </c>
      <c r="D212" s="42">
        <v>0</v>
      </c>
      <c r="E212" s="42">
        <v>0</v>
      </c>
      <c r="F212" s="42">
        <v>1</v>
      </c>
      <c r="G212">
        <f t="shared" si="33"/>
        <v>1</v>
      </c>
      <c r="I212" s="22">
        <f t="shared" si="37"/>
        <v>0.33333333333333331</v>
      </c>
      <c r="J212" s="6">
        <f>+IFR!AD212</f>
        <v>5.0000000000000001E-3</v>
      </c>
      <c r="K212" s="14">
        <f t="shared" si="39"/>
        <v>0.95</v>
      </c>
      <c r="L212" s="22">
        <f t="shared" si="38"/>
        <v>0.31666666666666665</v>
      </c>
      <c r="M212" s="14">
        <v>1</v>
      </c>
      <c r="N212" s="14">
        <v>1</v>
      </c>
      <c r="P212" s="22">
        <f t="shared" si="34"/>
        <v>0.31666666666666665</v>
      </c>
      <c r="R212" s="3">
        <f t="shared" si="40"/>
        <v>4.8995211362763162E-5</v>
      </c>
      <c r="T212" s="5">
        <f>+R212*(assessment!$J$275*assessment!$E$3)</f>
        <v>380.08626341888612</v>
      </c>
      <c r="V212" s="6">
        <f>+T212/payroll!F212</f>
        <v>7.8666318676415227E-4</v>
      </c>
      <c r="X212" s="5">
        <f>IF(V212&lt;$X$2,T212, +payroll!F212 * $X$2)</f>
        <v>380.08626341888612</v>
      </c>
      <c r="Z212" s="5">
        <f t="shared" si="35"/>
        <v>0</v>
      </c>
      <c r="AB212">
        <f t="shared" si="36"/>
        <v>1</v>
      </c>
    </row>
    <row r="213" spans="1:28" outlineLevel="1">
      <c r="A213" t="s">
        <v>346</v>
      </c>
      <c r="B213" t="s">
        <v>347</v>
      </c>
      <c r="D213" s="42">
        <v>8</v>
      </c>
      <c r="E213" s="42">
        <v>3</v>
      </c>
      <c r="F213" s="42">
        <v>7</v>
      </c>
      <c r="G213">
        <f t="shared" si="33"/>
        <v>18</v>
      </c>
      <c r="I213" s="22">
        <f t="shared" si="37"/>
        <v>6</v>
      </c>
      <c r="J213" s="6">
        <f>+IFR!AD213</f>
        <v>3.7678853098406011E-2</v>
      </c>
      <c r="K213" s="14">
        <f t="shared" si="39"/>
        <v>1</v>
      </c>
      <c r="L213" s="22">
        <f t="shared" si="38"/>
        <v>6</v>
      </c>
      <c r="M213" s="14">
        <v>1</v>
      </c>
      <c r="N213" s="14">
        <v>1</v>
      </c>
      <c r="P213" s="22">
        <f t="shared" si="34"/>
        <v>6</v>
      </c>
      <c r="R213" s="3">
        <f t="shared" si="40"/>
        <v>9.2833032055761777E-4</v>
      </c>
      <c r="T213" s="5">
        <f>+R213*(assessment!$J$275*assessment!$E$3)</f>
        <v>7201.6344647788947</v>
      </c>
      <c r="V213" s="6">
        <f>+T213/payroll!F213</f>
        <v>1.2094325846581703E-3</v>
      </c>
      <c r="X213" s="5">
        <f>IF(V213&lt;$X$2,T213, +payroll!F213 * $X$2)</f>
        <v>7201.6344647788947</v>
      </c>
      <c r="Z213" s="5">
        <f t="shared" si="35"/>
        <v>0</v>
      </c>
      <c r="AB213">
        <f t="shared" si="36"/>
        <v>1</v>
      </c>
    </row>
    <row r="214" spans="1:28" outlineLevel="1">
      <c r="A214" t="s">
        <v>489</v>
      </c>
      <c r="B214" t="s">
        <v>351</v>
      </c>
      <c r="D214" s="42">
        <v>0</v>
      </c>
      <c r="E214" s="42">
        <v>0</v>
      </c>
      <c r="F214" s="42">
        <v>0</v>
      </c>
      <c r="G214">
        <f>SUM(D214:F214)</f>
        <v>0</v>
      </c>
      <c r="I214" s="22">
        <f>AVERAGE(D214:F214)</f>
        <v>0</v>
      </c>
      <c r="J214" s="6">
        <f>+IFR!AD214</f>
        <v>0</v>
      </c>
      <c r="K214" s="14">
        <f t="shared" si="39"/>
        <v>0.95</v>
      </c>
      <c r="L214" s="22">
        <f>+I214*K214</f>
        <v>0</v>
      </c>
      <c r="M214" s="14">
        <v>1</v>
      </c>
      <c r="N214" s="14">
        <v>1</v>
      </c>
      <c r="P214" s="22">
        <f>+L214*M214*N214</f>
        <v>0</v>
      </c>
      <c r="R214" s="3">
        <f t="shared" si="40"/>
        <v>0</v>
      </c>
      <c r="T214" s="5">
        <f>+R214*(assessment!$J$275*assessment!$E$3)</f>
        <v>0</v>
      </c>
      <c r="V214" s="6">
        <f>+T214/payroll!F214</f>
        <v>0</v>
      </c>
      <c r="X214" s="5">
        <f>IF(V214&lt;$X$2,T214, +payroll!F214 * $X$2)</f>
        <v>0</v>
      </c>
      <c r="Z214" s="5">
        <f>+T214-X214</f>
        <v>0</v>
      </c>
      <c r="AB214" t="e">
        <f>+X214/T214</f>
        <v>#DIV/0!</v>
      </c>
    </row>
    <row r="215" spans="1:28" outlineLevel="1">
      <c r="A215" t="s">
        <v>490</v>
      </c>
      <c r="B215" t="s">
        <v>352</v>
      </c>
      <c r="D215" s="42">
        <v>0</v>
      </c>
      <c r="E215" s="42">
        <v>0</v>
      </c>
      <c r="F215" s="42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39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0"/>
        <v>0</v>
      </c>
      <c r="T215" s="5">
        <f>+R215*(assessment!$J$275*assessment!$E$3)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outlineLevel="1">
      <c r="A216" t="s">
        <v>491</v>
      </c>
      <c r="B216" t="s">
        <v>348</v>
      </c>
      <c r="D216" s="42">
        <v>0</v>
      </c>
      <c r="E216" s="42">
        <v>0</v>
      </c>
      <c r="F216" s="42">
        <v>0</v>
      </c>
      <c r="G216">
        <f t="shared" si="33"/>
        <v>0</v>
      </c>
      <c r="I216" s="22">
        <f t="shared" si="37"/>
        <v>0</v>
      </c>
      <c r="J216" s="6">
        <f>+IFR!AD216</f>
        <v>0</v>
      </c>
      <c r="K216" s="14">
        <f t="shared" si="39"/>
        <v>0.95</v>
      </c>
      <c r="L216" s="22">
        <f t="shared" si="38"/>
        <v>0</v>
      </c>
      <c r="M216" s="14">
        <v>1</v>
      </c>
      <c r="N216" s="14">
        <v>1</v>
      </c>
      <c r="P216" s="22">
        <f t="shared" si="34"/>
        <v>0</v>
      </c>
      <c r="R216" s="3">
        <f t="shared" si="40"/>
        <v>0</v>
      </c>
      <c r="T216" s="5">
        <f>+R216*(assessment!$J$275*assessment!$E$3)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5"/>
        <v>0</v>
      </c>
      <c r="AB216" t="e">
        <f t="shared" si="36"/>
        <v>#DIV/0!</v>
      </c>
    </row>
    <row r="217" spans="1:28" outlineLevel="1">
      <c r="A217" t="s">
        <v>350</v>
      </c>
      <c r="B217" t="s">
        <v>349</v>
      </c>
      <c r="D217" s="42">
        <v>2</v>
      </c>
      <c r="E217" s="42">
        <v>0</v>
      </c>
      <c r="F217" s="42">
        <v>0</v>
      </c>
      <c r="G217">
        <f t="shared" si="33"/>
        <v>2</v>
      </c>
      <c r="I217" s="22">
        <f t="shared" si="37"/>
        <v>0.66666666666666663</v>
      </c>
      <c r="J217" s="6">
        <f>+IFR!AD217</f>
        <v>3.3333333333333335E-3</v>
      </c>
      <c r="K217" s="14">
        <f t="shared" si="39"/>
        <v>0.95</v>
      </c>
      <c r="L217" s="22">
        <f t="shared" si="38"/>
        <v>0.6333333333333333</v>
      </c>
      <c r="M217" s="14">
        <v>1</v>
      </c>
      <c r="N217" s="14">
        <v>1</v>
      </c>
      <c r="P217" s="22">
        <f t="shared" si="34"/>
        <v>0.6333333333333333</v>
      </c>
      <c r="R217" s="3">
        <f t="shared" si="40"/>
        <v>9.7990422725526325E-5</v>
      </c>
      <c r="T217" s="5">
        <f>+R217*(assessment!$J$275*assessment!$E$3)</f>
        <v>760.17252683777224</v>
      </c>
      <c r="V217" s="6">
        <f>+T217/payroll!F217</f>
        <v>2.686080678763876E-4</v>
      </c>
      <c r="X217" s="5">
        <f>IF(V217&lt;$X$2,T217, +payroll!F217 * $X$2)</f>
        <v>760.17252683777224</v>
      </c>
      <c r="Z217" s="5">
        <f t="shared" si="35"/>
        <v>0</v>
      </c>
      <c r="AB217">
        <f t="shared" si="36"/>
        <v>1</v>
      </c>
    </row>
    <row r="218" spans="1:28" outlineLevel="1">
      <c r="A218" t="s">
        <v>353</v>
      </c>
      <c r="B218" t="s">
        <v>354</v>
      </c>
      <c r="D218" s="42">
        <v>1</v>
      </c>
      <c r="E218" s="42">
        <v>0</v>
      </c>
      <c r="F218" s="42">
        <v>0</v>
      </c>
      <c r="G218">
        <f t="shared" si="33"/>
        <v>1</v>
      </c>
      <c r="I218" s="22">
        <f t="shared" si="37"/>
        <v>0.33333333333333331</v>
      </c>
      <c r="J218" s="6">
        <f>+IFR!AD218</f>
        <v>1.6666666666666668E-3</v>
      </c>
      <c r="K218" s="14">
        <f t="shared" si="39"/>
        <v>0.95</v>
      </c>
      <c r="L218" s="22">
        <f t="shared" si="38"/>
        <v>0.31666666666666665</v>
      </c>
      <c r="M218" s="14">
        <v>1</v>
      </c>
      <c r="N218" s="14">
        <v>1</v>
      </c>
      <c r="P218" s="22">
        <f t="shared" si="34"/>
        <v>0.31666666666666665</v>
      </c>
      <c r="R218" s="3">
        <f t="shared" si="40"/>
        <v>4.8995211362763162E-5</v>
      </c>
      <c r="T218" s="5">
        <f>+R218*(assessment!$J$275*assessment!$E$3)</f>
        <v>380.08626341888612</v>
      </c>
      <c r="V218" s="6">
        <f>+T218/payroll!F218</f>
        <v>2.316036466302908E-4</v>
      </c>
      <c r="X218" s="5">
        <f>IF(V218&lt;$X$2,T218, +payroll!F218 * $X$2)</f>
        <v>380.08626341888612</v>
      </c>
      <c r="Z218" s="5">
        <f t="shared" si="35"/>
        <v>0</v>
      </c>
      <c r="AB218">
        <f t="shared" si="36"/>
        <v>1</v>
      </c>
    </row>
    <row r="219" spans="1:28" outlineLevel="1">
      <c r="A219" t="s">
        <v>355</v>
      </c>
      <c r="B219" t="s">
        <v>356</v>
      </c>
      <c r="D219" s="42">
        <v>0</v>
      </c>
      <c r="E219" s="42">
        <v>0</v>
      </c>
      <c r="F219" s="42">
        <v>0</v>
      </c>
      <c r="G219">
        <f t="shared" si="33"/>
        <v>0</v>
      </c>
      <c r="I219" s="22">
        <f t="shared" si="37"/>
        <v>0</v>
      </c>
      <c r="J219" s="6">
        <f>+IFR!AD219</f>
        <v>0</v>
      </c>
      <c r="K219" s="14">
        <f t="shared" si="39"/>
        <v>0.95</v>
      </c>
      <c r="L219" s="22">
        <f t="shared" si="38"/>
        <v>0</v>
      </c>
      <c r="M219" s="14">
        <v>1</v>
      </c>
      <c r="N219" s="14">
        <v>1</v>
      </c>
      <c r="P219" s="22">
        <f t="shared" si="34"/>
        <v>0</v>
      </c>
      <c r="R219" s="3">
        <f t="shared" si="40"/>
        <v>0</v>
      </c>
      <c r="T219" s="5">
        <f>+R219*(assessment!$J$275*assessment!$E$3)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5"/>
        <v>0</v>
      </c>
      <c r="AB219" t="e">
        <f t="shared" si="36"/>
        <v>#DIV/0!</v>
      </c>
    </row>
    <row r="220" spans="1:28" outlineLevel="1">
      <c r="A220" t="s">
        <v>357</v>
      </c>
      <c r="B220" t="s">
        <v>358</v>
      </c>
      <c r="D220" s="42">
        <v>0</v>
      </c>
      <c r="E220" s="42">
        <v>0</v>
      </c>
      <c r="F220" s="42">
        <v>0</v>
      </c>
      <c r="G220">
        <f t="shared" si="33"/>
        <v>0</v>
      </c>
      <c r="I220" s="22">
        <f t="shared" si="37"/>
        <v>0</v>
      </c>
      <c r="J220" s="6">
        <f>+IFR!AD220</f>
        <v>0</v>
      </c>
      <c r="K220" s="14">
        <f t="shared" si="39"/>
        <v>0.95</v>
      </c>
      <c r="L220" s="22">
        <f t="shared" si="38"/>
        <v>0</v>
      </c>
      <c r="M220" s="14">
        <v>1</v>
      </c>
      <c r="N220" s="14">
        <v>1</v>
      </c>
      <c r="P220" s="22">
        <f t="shared" si="34"/>
        <v>0</v>
      </c>
      <c r="R220" s="3">
        <f t="shared" si="40"/>
        <v>0</v>
      </c>
      <c r="T220" s="5">
        <f>+R220*(assessment!$J$275*assessment!$E$3)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5"/>
        <v>0</v>
      </c>
      <c r="AB220" t="e">
        <f t="shared" si="36"/>
        <v>#DIV/0!</v>
      </c>
    </row>
    <row r="221" spans="1:28" outlineLevel="1">
      <c r="A221" t="s">
        <v>359</v>
      </c>
      <c r="B221" t="s">
        <v>360</v>
      </c>
      <c r="D221" s="42">
        <v>1</v>
      </c>
      <c r="E221" s="42">
        <v>0</v>
      </c>
      <c r="F221" s="42">
        <v>2</v>
      </c>
      <c r="G221">
        <f t="shared" si="33"/>
        <v>3</v>
      </c>
      <c r="I221" s="22">
        <f t="shared" si="37"/>
        <v>1</v>
      </c>
      <c r="J221" s="6">
        <f>+IFR!AD221</f>
        <v>1.1666666666666665E-2</v>
      </c>
      <c r="K221" s="14">
        <f t="shared" si="39"/>
        <v>0.95</v>
      </c>
      <c r="L221" s="22">
        <f t="shared" si="38"/>
        <v>0.95</v>
      </c>
      <c r="M221" s="14">
        <v>1</v>
      </c>
      <c r="N221" s="14">
        <v>1</v>
      </c>
      <c r="P221" s="22">
        <f t="shared" si="34"/>
        <v>0.95</v>
      </c>
      <c r="R221" s="3">
        <f t="shared" si="40"/>
        <v>1.4698563408828947E-4</v>
      </c>
      <c r="T221" s="5">
        <f>+R221*(assessment!$J$275*assessment!$E$3)</f>
        <v>1140.2587902566584</v>
      </c>
      <c r="V221" s="6">
        <f>+T221/payroll!F221</f>
        <v>3.777611961431923E-4</v>
      </c>
      <c r="X221" s="5">
        <f>IF(V221&lt;$X$2,T221, +payroll!F221 * $X$2)</f>
        <v>1140.2587902566584</v>
      </c>
      <c r="Z221" s="5">
        <f t="shared" si="35"/>
        <v>0</v>
      </c>
      <c r="AB221">
        <f t="shared" si="36"/>
        <v>1</v>
      </c>
    </row>
    <row r="222" spans="1:28" outlineLevel="1">
      <c r="A222" t="s">
        <v>361</v>
      </c>
      <c r="B222" t="s">
        <v>362</v>
      </c>
      <c r="D222" s="42">
        <v>0</v>
      </c>
      <c r="E222" s="42">
        <v>0</v>
      </c>
      <c r="F222" s="42">
        <v>0</v>
      </c>
      <c r="G222">
        <f t="shared" si="33"/>
        <v>0</v>
      </c>
      <c r="I222" s="22">
        <f t="shared" si="37"/>
        <v>0</v>
      </c>
      <c r="J222" s="6">
        <f>+IFR!AD222</f>
        <v>0</v>
      </c>
      <c r="K222" s="14">
        <f t="shared" si="39"/>
        <v>0.95</v>
      </c>
      <c r="L222" s="22">
        <f t="shared" si="38"/>
        <v>0</v>
      </c>
      <c r="M222" s="14">
        <v>1</v>
      </c>
      <c r="N222" s="14">
        <v>1</v>
      </c>
      <c r="P222" s="22">
        <f t="shared" si="34"/>
        <v>0</v>
      </c>
      <c r="R222" s="3">
        <f t="shared" si="40"/>
        <v>0</v>
      </c>
      <c r="T222" s="5">
        <f>+R222*(assessment!$J$275*assessment!$E$3)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5"/>
        <v>0</v>
      </c>
      <c r="AB222" t="e">
        <f t="shared" si="36"/>
        <v>#DIV/0!</v>
      </c>
    </row>
    <row r="223" spans="1:28" outlineLevel="1">
      <c r="A223" t="s">
        <v>363</v>
      </c>
      <c r="B223" t="s">
        <v>364</v>
      </c>
      <c r="D223" s="42">
        <v>0</v>
      </c>
      <c r="E223" s="42">
        <v>0</v>
      </c>
      <c r="F223" s="42">
        <v>0</v>
      </c>
      <c r="G223">
        <f t="shared" si="33"/>
        <v>0</v>
      </c>
      <c r="I223" s="22">
        <f t="shared" si="37"/>
        <v>0</v>
      </c>
      <c r="J223" s="6">
        <f>+IFR!AD223</f>
        <v>0</v>
      </c>
      <c r="K223" s="14">
        <f t="shared" si="39"/>
        <v>0.95</v>
      </c>
      <c r="L223" s="22">
        <f t="shared" si="38"/>
        <v>0</v>
      </c>
      <c r="M223" s="14">
        <v>1</v>
      </c>
      <c r="N223" s="14">
        <v>1</v>
      </c>
      <c r="P223" s="22">
        <f t="shared" si="34"/>
        <v>0</v>
      </c>
      <c r="R223" s="3">
        <f t="shared" si="40"/>
        <v>0</v>
      </c>
      <c r="T223" s="5">
        <f>+R223*(assessment!$J$275*assessment!$E$3)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5"/>
        <v>0</v>
      </c>
      <c r="AB223" t="e">
        <f t="shared" si="36"/>
        <v>#DIV/0!</v>
      </c>
    </row>
    <row r="224" spans="1:28" outlineLevel="1">
      <c r="A224" t="s">
        <v>365</v>
      </c>
      <c r="B224" t="s">
        <v>366</v>
      </c>
      <c r="D224" s="42">
        <v>0</v>
      </c>
      <c r="E224" s="42">
        <v>0</v>
      </c>
      <c r="F224" s="42">
        <v>0</v>
      </c>
      <c r="G224">
        <f t="shared" si="33"/>
        <v>0</v>
      </c>
      <c r="I224" s="22">
        <f t="shared" si="37"/>
        <v>0</v>
      </c>
      <c r="J224" s="6">
        <f>+IFR!AD224</f>
        <v>0</v>
      </c>
      <c r="K224" s="14">
        <f t="shared" si="39"/>
        <v>0.95</v>
      </c>
      <c r="L224" s="22">
        <f t="shared" si="38"/>
        <v>0</v>
      </c>
      <c r="M224" s="14">
        <v>1</v>
      </c>
      <c r="N224" s="14">
        <v>1</v>
      </c>
      <c r="P224" s="22">
        <f t="shared" si="34"/>
        <v>0</v>
      </c>
      <c r="R224" s="3">
        <f t="shared" si="40"/>
        <v>0</v>
      </c>
      <c r="T224" s="5">
        <f>+R224*(assessment!$J$275*assessment!$E$3)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35"/>
        <v>0</v>
      </c>
      <c r="AB224" t="e">
        <f t="shared" si="36"/>
        <v>#DIV/0!</v>
      </c>
    </row>
    <row r="225" spans="1:28" outlineLevel="1">
      <c r="A225" t="s">
        <v>367</v>
      </c>
      <c r="B225" t="s">
        <v>368</v>
      </c>
      <c r="D225" s="42">
        <v>0</v>
      </c>
      <c r="E225" s="42">
        <v>0</v>
      </c>
      <c r="F225" s="42">
        <v>0</v>
      </c>
      <c r="G225">
        <f t="shared" si="33"/>
        <v>0</v>
      </c>
      <c r="I225" s="22">
        <f t="shared" si="37"/>
        <v>0</v>
      </c>
      <c r="J225" s="6">
        <f>+IFR!AD225</f>
        <v>0</v>
      </c>
      <c r="K225" s="14">
        <f t="shared" si="39"/>
        <v>0.95</v>
      </c>
      <c r="L225" s="22">
        <f t="shared" si="38"/>
        <v>0</v>
      </c>
      <c r="M225" s="14">
        <v>1</v>
      </c>
      <c r="N225" s="14">
        <v>1</v>
      </c>
      <c r="P225" s="22">
        <f t="shared" si="34"/>
        <v>0</v>
      </c>
      <c r="R225" s="3">
        <f t="shared" si="40"/>
        <v>0</v>
      </c>
      <c r="T225" s="5">
        <f>+R225*(assessment!$J$275*assessment!$E$3)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35"/>
        <v>0</v>
      </c>
      <c r="AB225" t="e">
        <f t="shared" si="36"/>
        <v>#DIV/0!</v>
      </c>
    </row>
    <row r="226" spans="1:28" outlineLevel="1">
      <c r="A226" t="s">
        <v>369</v>
      </c>
      <c r="B226" t="s">
        <v>370</v>
      </c>
      <c r="D226" s="42">
        <v>0</v>
      </c>
      <c r="E226" s="42">
        <v>0</v>
      </c>
      <c r="F226" s="42">
        <v>0</v>
      </c>
      <c r="G226">
        <f t="shared" si="33"/>
        <v>0</v>
      </c>
      <c r="I226" s="22">
        <f t="shared" si="37"/>
        <v>0</v>
      </c>
      <c r="J226" s="6">
        <f>+IFR!AD226</f>
        <v>0</v>
      </c>
      <c r="K226" s="14">
        <f t="shared" si="39"/>
        <v>0.95</v>
      </c>
      <c r="L226" s="22">
        <f t="shared" si="38"/>
        <v>0</v>
      </c>
      <c r="M226" s="14">
        <v>1</v>
      </c>
      <c r="N226" s="14">
        <v>1</v>
      </c>
      <c r="P226" s="22">
        <f t="shared" si="34"/>
        <v>0</v>
      </c>
      <c r="R226" s="3">
        <f t="shared" si="40"/>
        <v>0</v>
      </c>
      <c r="T226" s="5">
        <f>+R226*(assessment!$J$275*assessment!$E$3)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5"/>
        <v>0</v>
      </c>
      <c r="AB226" t="e">
        <f t="shared" si="36"/>
        <v>#DIV/0!</v>
      </c>
    </row>
    <row r="227" spans="1:28" outlineLevel="1">
      <c r="A227" t="s">
        <v>371</v>
      </c>
      <c r="B227" t="s">
        <v>372</v>
      </c>
      <c r="D227" s="42">
        <v>4</v>
      </c>
      <c r="E227" s="42">
        <v>9</v>
      </c>
      <c r="F227" s="42">
        <v>4</v>
      </c>
      <c r="G227">
        <f t="shared" si="33"/>
        <v>17</v>
      </c>
      <c r="I227" s="22">
        <f t="shared" si="37"/>
        <v>5.666666666666667</v>
      </c>
      <c r="J227" s="6">
        <f>+IFR!AD227</f>
        <v>3.3162130078681913E-2</v>
      </c>
      <c r="K227" s="14">
        <f t="shared" si="39"/>
        <v>0.95</v>
      </c>
      <c r="L227" s="22">
        <f t="shared" si="38"/>
        <v>5.3833333333333337</v>
      </c>
      <c r="M227" s="14">
        <v>1</v>
      </c>
      <c r="N227" s="14">
        <v>1</v>
      </c>
      <c r="P227" s="22">
        <f t="shared" si="34"/>
        <v>5.3833333333333337</v>
      </c>
      <c r="R227" s="3">
        <f t="shared" si="40"/>
        <v>8.3291859316697386E-4</v>
      </c>
      <c r="T227" s="5">
        <f>+R227*(assessment!$J$275*assessment!$E$3)</f>
        <v>6461.4664781210649</v>
      </c>
      <c r="V227" s="6">
        <f>+T227/payroll!F227</f>
        <v>1.0735936172565339E-3</v>
      </c>
      <c r="X227" s="5">
        <f>IF(V227&lt;$X$2,T227, +payroll!F227 * $X$2)</f>
        <v>6461.4664781210649</v>
      </c>
      <c r="Z227" s="5">
        <f t="shared" si="35"/>
        <v>0</v>
      </c>
      <c r="AB227">
        <f t="shared" si="36"/>
        <v>1</v>
      </c>
    </row>
    <row r="228" spans="1:28" outlineLevel="1">
      <c r="A228" t="s">
        <v>373</v>
      </c>
      <c r="B228" t="s">
        <v>374</v>
      </c>
      <c r="D228" s="42">
        <v>0</v>
      </c>
      <c r="E228" s="42">
        <v>0</v>
      </c>
      <c r="F228" s="42">
        <v>1</v>
      </c>
      <c r="G228">
        <f t="shared" si="33"/>
        <v>1</v>
      </c>
      <c r="I228" s="22">
        <f t="shared" si="37"/>
        <v>0.33333333333333331</v>
      </c>
      <c r="J228" s="6">
        <f>+IFR!AD228</f>
        <v>5.0000000000000001E-3</v>
      </c>
      <c r="K228" s="14">
        <f t="shared" si="39"/>
        <v>0.95</v>
      </c>
      <c r="L228" s="22">
        <f t="shared" si="38"/>
        <v>0.31666666666666665</v>
      </c>
      <c r="M228" s="14">
        <v>1</v>
      </c>
      <c r="N228" s="14">
        <v>1</v>
      </c>
      <c r="P228" s="22">
        <f t="shared" si="34"/>
        <v>0.31666666666666665</v>
      </c>
      <c r="R228" s="3">
        <f t="shared" si="40"/>
        <v>4.8995211362763162E-5</v>
      </c>
      <c r="T228" s="5">
        <f>+R228*(assessment!$J$275*assessment!$E$3)</f>
        <v>380.08626341888612</v>
      </c>
      <c r="V228" s="6">
        <f>+T228/payroll!F228</f>
        <v>3.7952868201843778E-4</v>
      </c>
      <c r="X228" s="5">
        <f>IF(V228&lt;$X$2,T228, +payroll!F228 * $X$2)</f>
        <v>380.08626341888612</v>
      </c>
      <c r="Z228" s="5">
        <f t="shared" si="35"/>
        <v>0</v>
      </c>
      <c r="AB228">
        <f t="shared" si="36"/>
        <v>1</v>
      </c>
    </row>
    <row r="229" spans="1:28" outlineLevel="1">
      <c r="A229" t="s">
        <v>375</v>
      </c>
      <c r="B229" t="s">
        <v>376</v>
      </c>
      <c r="D229" s="42">
        <v>0</v>
      </c>
      <c r="E229" s="42">
        <v>0</v>
      </c>
      <c r="F229" s="42">
        <v>0</v>
      </c>
      <c r="G229">
        <f t="shared" si="33"/>
        <v>0</v>
      </c>
      <c r="I229" s="22">
        <f t="shared" si="37"/>
        <v>0</v>
      </c>
      <c r="J229" s="6">
        <f>+IFR!AD229</f>
        <v>0</v>
      </c>
      <c r="K229" s="14">
        <f t="shared" si="39"/>
        <v>0.95</v>
      </c>
      <c r="L229" s="22">
        <f t="shared" si="38"/>
        <v>0</v>
      </c>
      <c r="M229" s="14">
        <v>1</v>
      </c>
      <c r="N229" s="14">
        <v>1</v>
      </c>
      <c r="P229" s="22">
        <f t="shared" si="34"/>
        <v>0</v>
      </c>
      <c r="R229" s="3">
        <f t="shared" si="40"/>
        <v>0</v>
      </c>
      <c r="T229" s="5">
        <f>+R229*(assessment!$J$275*assessment!$E$3)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35"/>
        <v>0</v>
      </c>
      <c r="AB229" t="e">
        <f t="shared" si="36"/>
        <v>#DIV/0!</v>
      </c>
    </row>
    <row r="230" spans="1:28" outlineLevel="1">
      <c r="A230" t="s">
        <v>377</v>
      </c>
      <c r="B230" t="s">
        <v>378</v>
      </c>
      <c r="D230" s="42">
        <v>0</v>
      </c>
      <c r="E230" s="42">
        <v>0</v>
      </c>
      <c r="F230" s="42">
        <v>0</v>
      </c>
      <c r="G230">
        <f t="shared" si="33"/>
        <v>0</v>
      </c>
      <c r="I230" s="22">
        <f t="shared" si="37"/>
        <v>0</v>
      </c>
      <c r="J230" s="6">
        <f>+IFR!AD230</f>
        <v>0</v>
      </c>
      <c r="K230" s="14">
        <f t="shared" si="39"/>
        <v>0.95</v>
      </c>
      <c r="L230" s="22">
        <f t="shared" si="38"/>
        <v>0</v>
      </c>
      <c r="M230" s="14">
        <v>1</v>
      </c>
      <c r="N230" s="14">
        <v>1</v>
      </c>
      <c r="P230" s="22">
        <f t="shared" si="34"/>
        <v>0</v>
      </c>
      <c r="R230" s="3">
        <f t="shared" si="40"/>
        <v>0</v>
      </c>
      <c r="T230" s="5">
        <f>+R230*(assessment!$J$275*assessment!$E$3)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35"/>
        <v>0</v>
      </c>
      <c r="AB230" t="e">
        <f t="shared" si="36"/>
        <v>#DIV/0!</v>
      </c>
    </row>
    <row r="231" spans="1:28" outlineLevel="1">
      <c r="A231" t="s">
        <v>379</v>
      </c>
      <c r="B231" t="s">
        <v>380</v>
      </c>
      <c r="D231" s="42">
        <v>0</v>
      </c>
      <c r="E231" s="42">
        <v>0</v>
      </c>
      <c r="F231" s="42">
        <v>0</v>
      </c>
      <c r="G231">
        <f t="shared" ref="G231:G264" si="41">SUM(D231:F231)</f>
        <v>0</v>
      </c>
      <c r="I231" s="22">
        <f t="shared" si="37"/>
        <v>0</v>
      </c>
      <c r="J231" s="6">
        <f>+IFR!AD231</f>
        <v>0</v>
      </c>
      <c r="K231" s="14">
        <f t="shared" si="39"/>
        <v>0.95</v>
      </c>
      <c r="L231" s="22">
        <f t="shared" si="38"/>
        <v>0</v>
      </c>
      <c r="M231" s="14">
        <v>1</v>
      </c>
      <c r="N231" s="14">
        <v>1</v>
      </c>
      <c r="P231" s="22">
        <f t="shared" ref="P231:P264" si="42">+L231*M231*N231</f>
        <v>0</v>
      </c>
      <c r="R231" s="3">
        <f t="shared" ref="R231:R264" si="43">+P231/$P$267</f>
        <v>0</v>
      </c>
      <c r="T231" s="5">
        <f>+R231*(assessment!$J$275*assessment!$E$3)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ref="Z231:Z264" si="44">+T231-X231</f>
        <v>0</v>
      </c>
      <c r="AB231" t="e">
        <f t="shared" ref="AB231:AB264" si="45">+X231/T231</f>
        <v>#DIV/0!</v>
      </c>
    </row>
    <row r="232" spans="1:28" outlineLevel="1">
      <c r="A232" t="s">
        <v>516</v>
      </c>
      <c r="B232" t="s">
        <v>517</v>
      </c>
      <c r="D232" s="42">
        <v>0</v>
      </c>
      <c r="E232" s="42">
        <v>0</v>
      </c>
      <c r="F232" s="42">
        <v>0</v>
      </c>
      <c r="G232">
        <f>SUM(D232:F232)</f>
        <v>0</v>
      </c>
      <c r="I232" s="22">
        <f>AVERAGE(D232:F232)</f>
        <v>0</v>
      </c>
      <c r="J232" s="6">
        <f>+IFR!AD232</f>
        <v>0</v>
      </c>
      <c r="K232" s="14">
        <f t="shared" si="39"/>
        <v>0.95</v>
      </c>
      <c r="L232" s="22">
        <f>+I232*K232</f>
        <v>0</v>
      </c>
      <c r="M232" s="14">
        <v>1</v>
      </c>
      <c r="N232" s="14">
        <v>1</v>
      </c>
      <c r="P232" s="22">
        <f>+L232*M232*N232</f>
        <v>0</v>
      </c>
      <c r="R232" s="3">
        <f>+P232/$P$267</f>
        <v>0</v>
      </c>
      <c r="T232" s="5">
        <f>+R232*(assessment!$J$275*assessment!$E$3)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>+T232-X232</f>
        <v>0</v>
      </c>
      <c r="AB232" t="e">
        <f>+X232/T232</f>
        <v>#DIV/0!</v>
      </c>
    </row>
    <row r="233" spans="1:28" outlineLevel="1">
      <c r="A233" t="s">
        <v>381</v>
      </c>
      <c r="B233" t="s">
        <v>382</v>
      </c>
      <c r="D233" s="42">
        <v>2</v>
      </c>
      <c r="E233" s="42">
        <v>1</v>
      </c>
      <c r="F233" s="42">
        <v>1</v>
      </c>
      <c r="G233">
        <f t="shared" si="41"/>
        <v>4</v>
      </c>
      <c r="I233" s="22">
        <f t="shared" ref="I233:I264" si="46">AVERAGE(D233:F233)</f>
        <v>1.3333333333333333</v>
      </c>
      <c r="J233" s="6">
        <f>+IFR!AD233</f>
        <v>1.1666666666666667E-2</v>
      </c>
      <c r="K233" s="14">
        <f t="shared" si="39"/>
        <v>0.95</v>
      </c>
      <c r="L233" s="22">
        <f t="shared" ref="L233:L264" si="47">+I233*K233</f>
        <v>1.2666666666666666</v>
      </c>
      <c r="M233" s="14">
        <v>1</v>
      </c>
      <c r="N233" s="14">
        <v>1</v>
      </c>
      <c r="P233" s="22">
        <f t="shared" si="42"/>
        <v>1.2666666666666666</v>
      </c>
      <c r="R233" s="3">
        <f t="shared" si="43"/>
        <v>1.9598084545105265E-4</v>
      </c>
      <c r="T233" s="5">
        <f>+R233*(assessment!$J$275*assessment!$E$3)</f>
        <v>1520.3450536755445</v>
      </c>
      <c r="V233" s="6">
        <f>+T233/payroll!F233</f>
        <v>1.8432104983815794E-3</v>
      </c>
      <c r="X233" s="5">
        <f>IF(V233&lt;$X$2,T233, +payroll!F233 * $X$2)</f>
        <v>1520.3450536755445</v>
      </c>
      <c r="Z233" s="5">
        <f t="shared" si="44"/>
        <v>0</v>
      </c>
      <c r="AB233">
        <f t="shared" si="45"/>
        <v>1</v>
      </c>
    </row>
    <row r="234" spans="1:28" outlineLevel="1">
      <c r="A234" t="s">
        <v>383</v>
      </c>
      <c r="B234" t="s">
        <v>384</v>
      </c>
      <c r="D234" s="42">
        <v>0</v>
      </c>
      <c r="E234" s="42">
        <v>0</v>
      </c>
      <c r="F234" s="42">
        <v>1</v>
      </c>
      <c r="G234">
        <f t="shared" si="41"/>
        <v>1</v>
      </c>
      <c r="I234" s="22">
        <f t="shared" si="46"/>
        <v>0.33333333333333331</v>
      </c>
      <c r="J234" s="6">
        <f>+IFR!AD234</f>
        <v>5.0000000000000001E-3</v>
      </c>
      <c r="K234" s="14">
        <f t="shared" si="39"/>
        <v>0.95</v>
      </c>
      <c r="L234" s="22">
        <f t="shared" si="47"/>
        <v>0.31666666666666665</v>
      </c>
      <c r="M234" s="14">
        <v>1</v>
      </c>
      <c r="N234" s="14">
        <v>1</v>
      </c>
      <c r="P234" s="22">
        <f t="shared" si="42"/>
        <v>0.31666666666666665</v>
      </c>
      <c r="R234" s="3">
        <f t="shared" si="43"/>
        <v>4.8995211362763162E-5</v>
      </c>
      <c r="T234" s="5">
        <f>+R234*(assessment!$J$275*assessment!$E$3)</f>
        <v>380.08626341888612</v>
      </c>
      <c r="V234" s="6">
        <f>+T234/payroll!F234</f>
        <v>4.5863603088343676E-4</v>
      </c>
      <c r="X234" s="5">
        <f>IF(V234&lt;$X$2,T234, +payroll!F234 * $X$2)</f>
        <v>380.08626341888612</v>
      </c>
      <c r="Z234" s="5">
        <f t="shared" si="44"/>
        <v>0</v>
      </c>
      <c r="AB234">
        <f t="shared" si="45"/>
        <v>1</v>
      </c>
    </row>
    <row r="235" spans="1:28" outlineLevel="1">
      <c r="A235" t="s">
        <v>385</v>
      </c>
      <c r="B235" t="s">
        <v>386</v>
      </c>
      <c r="D235" s="42">
        <v>0</v>
      </c>
      <c r="E235" s="42">
        <v>1</v>
      </c>
      <c r="F235" s="42">
        <v>0</v>
      </c>
      <c r="G235">
        <f t="shared" si="41"/>
        <v>1</v>
      </c>
      <c r="I235" s="22">
        <f t="shared" si="46"/>
        <v>0.33333333333333331</v>
      </c>
      <c r="J235" s="6">
        <f>+IFR!AD235</f>
        <v>3.3333333333333335E-3</v>
      </c>
      <c r="K235" s="14">
        <f t="shared" si="39"/>
        <v>0.95</v>
      </c>
      <c r="L235" s="22">
        <f t="shared" si="47"/>
        <v>0.31666666666666665</v>
      </c>
      <c r="M235" s="14">
        <v>1</v>
      </c>
      <c r="N235" s="14">
        <v>1</v>
      </c>
      <c r="P235" s="22">
        <f t="shared" si="42"/>
        <v>0.31666666666666665</v>
      </c>
      <c r="R235" s="3">
        <f t="shared" si="43"/>
        <v>4.8995211362763162E-5</v>
      </c>
      <c r="T235" s="5">
        <f>+R235*(assessment!$J$275*assessment!$E$3)</f>
        <v>380.08626341888612</v>
      </c>
      <c r="V235" s="6">
        <f>+T235/payroll!F235</f>
        <v>1.1457509399398789E-4</v>
      </c>
      <c r="X235" s="5">
        <f>IF(V235&lt;$X$2,T235, +payroll!F235 * $X$2)</f>
        <v>380.08626341888612</v>
      </c>
      <c r="Z235" s="5">
        <f t="shared" si="44"/>
        <v>0</v>
      </c>
      <c r="AB235">
        <f t="shared" si="45"/>
        <v>1</v>
      </c>
    </row>
    <row r="236" spans="1:28" s="50" customFormat="1" outlineLevel="1">
      <c r="A236" s="52" t="s">
        <v>571</v>
      </c>
      <c r="B236" s="52" t="s">
        <v>572</v>
      </c>
      <c r="D236" s="42">
        <v>0</v>
      </c>
      <c r="E236" s="42">
        <v>0</v>
      </c>
      <c r="F236" s="42">
        <v>0</v>
      </c>
      <c r="G236" s="50">
        <f t="shared" si="41"/>
        <v>0</v>
      </c>
      <c r="I236" s="22">
        <f t="shared" si="46"/>
        <v>0</v>
      </c>
      <c r="J236" s="6">
        <f>+IFR!AD236</f>
        <v>0</v>
      </c>
      <c r="K236" s="14">
        <f t="shared" si="39"/>
        <v>0.95</v>
      </c>
      <c r="L236" s="22">
        <f t="shared" si="47"/>
        <v>0</v>
      </c>
      <c r="M236" s="14">
        <v>1</v>
      </c>
      <c r="N236" s="14"/>
      <c r="P236" s="22">
        <f t="shared" si="42"/>
        <v>0</v>
      </c>
      <c r="R236" s="3">
        <f t="shared" si="43"/>
        <v>0</v>
      </c>
      <c r="T236" s="5">
        <f>+R236*(assessment!$J$275*assessment!$E$3)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4"/>
        <v>0</v>
      </c>
      <c r="AB236" s="50" t="e">
        <f t="shared" si="45"/>
        <v>#DIV/0!</v>
      </c>
    </row>
    <row r="237" spans="1:28" outlineLevel="1">
      <c r="A237" t="s">
        <v>387</v>
      </c>
      <c r="B237" t="s">
        <v>388</v>
      </c>
      <c r="D237" s="42">
        <v>0</v>
      </c>
      <c r="E237" s="42">
        <v>0</v>
      </c>
      <c r="F237" s="42">
        <v>0</v>
      </c>
      <c r="G237">
        <f t="shared" si="41"/>
        <v>0</v>
      </c>
      <c r="I237" s="22">
        <f t="shared" si="46"/>
        <v>0</v>
      </c>
      <c r="J237" s="6">
        <f>+IFR!AD237</f>
        <v>0</v>
      </c>
      <c r="K237" s="14">
        <f t="shared" si="39"/>
        <v>0.95</v>
      </c>
      <c r="L237" s="22">
        <f t="shared" si="47"/>
        <v>0</v>
      </c>
      <c r="M237" s="14">
        <v>1</v>
      </c>
      <c r="N237" s="14">
        <v>1</v>
      </c>
      <c r="P237" s="22">
        <f t="shared" si="42"/>
        <v>0</v>
      </c>
      <c r="R237" s="3">
        <f t="shared" si="43"/>
        <v>0</v>
      </c>
      <c r="T237" s="5">
        <f>+R237*(assessment!$J$275*assessment!$E$3)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44"/>
        <v>0</v>
      </c>
      <c r="AB237" t="e">
        <f t="shared" si="45"/>
        <v>#DIV/0!</v>
      </c>
    </row>
    <row r="238" spans="1:28" outlineLevel="1">
      <c r="A238" t="s">
        <v>389</v>
      </c>
      <c r="B238" t="s">
        <v>390</v>
      </c>
      <c r="D238" s="42">
        <v>0</v>
      </c>
      <c r="E238" s="42">
        <v>0</v>
      </c>
      <c r="F238" s="42">
        <v>0</v>
      </c>
      <c r="G238">
        <f t="shared" si="41"/>
        <v>0</v>
      </c>
      <c r="I238" s="22">
        <f t="shared" si="46"/>
        <v>0</v>
      </c>
      <c r="J238" s="6">
        <f>+IFR!AD238</f>
        <v>0</v>
      </c>
      <c r="K238" s="14">
        <f t="shared" si="39"/>
        <v>0.95</v>
      </c>
      <c r="L238" s="22">
        <f t="shared" si="47"/>
        <v>0</v>
      </c>
      <c r="M238" s="14">
        <v>1</v>
      </c>
      <c r="N238" s="14">
        <v>1</v>
      </c>
      <c r="P238" s="22">
        <f t="shared" si="42"/>
        <v>0</v>
      </c>
      <c r="R238" s="3">
        <f t="shared" si="43"/>
        <v>0</v>
      </c>
      <c r="T238" s="5">
        <f>+R238*(assessment!$J$275*assessment!$E$3)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4"/>
        <v>0</v>
      </c>
      <c r="AB238" t="e">
        <f t="shared" si="45"/>
        <v>#DIV/0!</v>
      </c>
    </row>
    <row r="239" spans="1:28" outlineLevel="1">
      <c r="A239" t="s">
        <v>391</v>
      </c>
      <c r="B239" t="s">
        <v>392</v>
      </c>
      <c r="D239" s="42">
        <v>1</v>
      </c>
      <c r="E239" s="42">
        <v>0</v>
      </c>
      <c r="F239" s="42">
        <v>0</v>
      </c>
      <c r="G239">
        <f t="shared" si="41"/>
        <v>1</v>
      </c>
      <c r="I239" s="22">
        <f t="shared" si="46"/>
        <v>0.33333333333333331</v>
      </c>
      <c r="J239" s="6">
        <f>+IFR!AD239</f>
        <v>1.6666666666666668E-3</v>
      </c>
      <c r="K239" s="14">
        <f t="shared" si="39"/>
        <v>0.95</v>
      </c>
      <c r="L239" s="22">
        <f t="shared" si="47"/>
        <v>0.31666666666666665</v>
      </c>
      <c r="M239" s="14">
        <v>1</v>
      </c>
      <c r="N239" s="14">
        <v>1</v>
      </c>
      <c r="P239" s="22">
        <f t="shared" si="42"/>
        <v>0.31666666666666665</v>
      </c>
      <c r="R239" s="3">
        <f t="shared" si="43"/>
        <v>4.8995211362763162E-5</v>
      </c>
      <c r="T239" s="5">
        <f>+R239*(assessment!$J$275*assessment!$E$3)</f>
        <v>380.08626341888612</v>
      </c>
      <c r="V239" s="6">
        <f>+T239/payroll!F239</f>
        <v>1.0820955896246279E-3</v>
      </c>
      <c r="X239" s="5">
        <f>IF(V239&lt;$X$2,T239, +payroll!F239 * $X$2)</f>
        <v>380.08626341888612</v>
      </c>
      <c r="Z239" s="5">
        <f t="shared" si="44"/>
        <v>0</v>
      </c>
      <c r="AB239">
        <f t="shared" si="45"/>
        <v>1</v>
      </c>
    </row>
    <row r="240" spans="1:28" outlineLevel="1">
      <c r="A240" t="s">
        <v>393</v>
      </c>
      <c r="B240" t="s">
        <v>394</v>
      </c>
      <c r="D240" s="42">
        <v>4</v>
      </c>
      <c r="E240" s="42">
        <v>6</v>
      </c>
      <c r="F240" s="42">
        <v>7</v>
      </c>
      <c r="G240">
        <f t="shared" si="41"/>
        <v>17</v>
      </c>
      <c r="I240" s="22">
        <f t="shared" si="46"/>
        <v>5.666666666666667</v>
      </c>
      <c r="J240" s="6">
        <f>+IFR!AD240</f>
        <v>6.1666666666666668E-2</v>
      </c>
      <c r="K240" s="14">
        <f t="shared" si="39"/>
        <v>1</v>
      </c>
      <c r="L240" s="22">
        <f t="shared" si="47"/>
        <v>5.666666666666667</v>
      </c>
      <c r="M240" s="14">
        <v>1</v>
      </c>
      <c r="N240" s="14">
        <v>1</v>
      </c>
      <c r="P240" s="22">
        <f t="shared" si="42"/>
        <v>5.666666666666667</v>
      </c>
      <c r="R240" s="3">
        <f t="shared" si="43"/>
        <v>8.7675641385997235E-4</v>
      </c>
      <c r="T240" s="5">
        <f>+R240*(assessment!$J$275*assessment!$E$3)</f>
        <v>6801.5436611800669</v>
      </c>
      <c r="V240" s="6">
        <f>+T240/payroll!F240</f>
        <v>3.2201335117601317E-3</v>
      </c>
      <c r="X240" s="5">
        <f>IF(V240&lt;$X$2,T240, +payroll!F240 * $X$2)</f>
        <v>6801.5436611800669</v>
      </c>
      <c r="Z240" s="5">
        <f t="shared" si="44"/>
        <v>0</v>
      </c>
      <c r="AB240">
        <f t="shared" si="45"/>
        <v>1</v>
      </c>
    </row>
    <row r="241" spans="1:28" outlineLevel="1">
      <c r="A241" t="s">
        <v>395</v>
      </c>
      <c r="B241" t="s">
        <v>396</v>
      </c>
      <c r="D241" s="42">
        <v>0</v>
      </c>
      <c r="E241" s="42">
        <v>0</v>
      </c>
      <c r="F241" s="42">
        <v>0</v>
      </c>
      <c r="G241">
        <f t="shared" si="41"/>
        <v>0</v>
      </c>
      <c r="I241" s="22">
        <f t="shared" si="46"/>
        <v>0</v>
      </c>
      <c r="J241" s="6">
        <f>+IFR!AD241</f>
        <v>0</v>
      </c>
      <c r="K241" s="14">
        <f t="shared" si="39"/>
        <v>0.95</v>
      </c>
      <c r="L241" s="22">
        <f t="shared" si="47"/>
        <v>0</v>
      </c>
      <c r="M241" s="14">
        <v>1</v>
      </c>
      <c r="N241" s="14">
        <v>1</v>
      </c>
      <c r="P241" s="22">
        <f t="shared" si="42"/>
        <v>0</v>
      </c>
      <c r="R241" s="3">
        <f t="shared" si="43"/>
        <v>0</v>
      </c>
      <c r="T241" s="5">
        <f>+R241*(assessment!$J$275*assessment!$E$3)</f>
        <v>0</v>
      </c>
      <c r="V241" s="6">
        <f>+T241/payroll!F241</f>
        <v>0</v>
      </c>
      <c r="X241" s="5">
        <f>IF(V241&lt;$X$2,T241, +payroll!F241 * $X$2)</f>
        <v>0</v>
      </c>
      <c r="Z241" s="5">
        <f t="shared" si="44"/>
        <v>0</v>
      </c>
      <c r="AB241" t="e">
        <f t="shared" si="45"/>
        <v>#DIV/0!</v>
      </c>
    </row>
    <row r="242" spans="1:28" outlineLevel="1">
      <c r="A242" t="s">
        <v>397</v>
      </c>
      <c r="B242" t="s">
        <v>398</v>
      </c>
      <c r="D242" s="42">
        <v>2</v>
      </c>
      <c r="E242" s="42">
        <v>3</v>
      </c>
      <c r="F242" s="42">
        <v>1</v>
      </c>
      <c r="G242">
        <f t="shared" si="41"/>
        <v>6</v>
      </c>
      <c r="I242" s="22">
        <f t="shared" si="46"/>
        <v>2</v>
      </c>
      <c r="J242" s="6">
        <f>+IFR!AD242</f>
        <v>1.8333333333333333E-2</v>
      </c>
      <c r="K242" s="14">
        <f t="shared" si="39"/>
        <v>0.95</v>
      </c>
      <c r="L242" s="22">
        <f t="shared" si="47"/>
        <v>1.9</v>
      </c>
      <c r="M242" s="14">
        <v>1</v>
      </c>
      <c r="N242" s="14">
        <v>1</v>
      </c>
      <c r="P242" s="22">
        <f t="shared" si="42"/>
        <v>1.9</v>
      </c>
      <c r="R242" s="3">
        <f t="shared" si="43"/>
        <v>2.9397126817657895E-4</v>
      </c>
      <c r="T242" s="5">
        <f>+R242*(assessment!$J$275*assessment!$E$3)</f>
        <v>2280.5175805133167</v>
      </c>
      <c r="V242" s="6">
        <f>+T242/payroll!F242</f>
        <v>9.0703263054993594E-4</v>
      </c>
      <c r="X242" s="5">
        <f>IF(V242&lt;$X$2,T242, +payroll!F242 * $X$2)</f>
        <v>2280.5175805133167</v>
      </c>
      <c r="Z242" s="5">
        <f t="shared" si="44"/>
        <v>0</v>
      </c>
      <c r="AB242">
        <f t="shared" si="45"/>
        <v>1</v>
      </c>
    </row>
    <row r="243" spans="1:28" outlineLevel="1">
      <c r="A243" t="s">
        <v>399</v>
      </c>
      <c r="B243" t="s">
        <v>400</v>
      </c>
      <c r="D243" s="42">
        <v>0</v>
      </c>
      <c r="E243" s="42">
        <v>0</v>
      </c>
      <c r="F243" s="42">
        <v>0</v>
      </c>
      <c r="G243">
        <f t="shared" si="41"/>
        <v>0</v>
      </c>
      <c r="I243" s="22">
        <f t="shared" si="46"/>
        <v>0</v>
      </c>
      <c r="J243" s="6">
        <f>+IFR!AD243</f>
        <v>0</v>
      </c>
      <c r="K243" s="14">
        <f t="shared" si="39"/>
        <v>0.95</v>
      </c>
      <c r="L243" s="22">
        <f t="shared" si="47"/>
        <v>0</v>
      </c>
      <c r="M243" s="14">
        <v>1</v>
      </c>
      <c r="N243" s="14">
        <v>1</v>
      </c>
      <c r="P243" s="22">
        <f t="shared" si="42"/>
        <v>0</v>
      </c>
      <c r="R243" s="3">
        <f t="shared" si="43"/>
        <v>0</v>
      </c>
      <c r="T243" s="5">
        <f>+R243*(assessment!$J$275*assessment!$E$3)</f>
        <v>0</v>
      </c>
      <c r="V243" s="6">
        <f>+T243/payroll!F243</f>
        <v>0</v>
      </c>
      <c r="X243" s="5">
        <f>IF(V243&lt;$X$2,T243, +payroll!F243 * $X$2)</f>
        <v>0</v>
      </c>
      <c r="Z243" s="5">
        <f t="shared" si="44"/>
        <v>0</v>
      </c>
      <c r="AB243" t="e">
        <f t="shared" si="45"/>
        <v>#DIV/0!</v>
      </c>
    </row>
    <row r="244" spans="1:28" outlineLevel="1">
      <c r="A244" t="s">
        <v>401</v>
      </c>
      <c r="B244" t="s">
        <v>402</v>
      </c>
      <c r="D244" s="42">
        <v>7</v>
      </c>
      <c r="E244" s="42">
        <v>12</v>
      </c>
      <c r="F244" s="42">
        <v>4</v>
      </c>
      <c r="G244">
        <f t="shared" si="41"/>
        <v>23</v>
      </c>
      <c r="I244" s="22">
        <f t="shared" si="46"/>
        <v>7.666666666666667</v>
      </c>
      <c r="J244" s="6">
        <f>+IFR!AD244</f>
        <v>2.0524778745471407E-2</v>
      </c>
      <c r="K244" s="14">
        <f t="shared" si="39"/>
        <v>0.95</v>
      </c>
      <c r="L244" s="22">
        <f t="shared" si="47"/>
        <v>7.2833333333333332</v>
      </c>
      <c r="M244" s="14">
        <v>1</v>
      </c>
      <c r="N244" s="14">
        <v>1</v>
      </c>
      <c r="P244" s="22">
        <f t="shared" si="42"/>
        <v>7.2833333333333332</v>
      </c>
      <c r="R244" s="3">
        <f t="shared" si="43"/>
        <v>1.1268898613435527E-3</v>
      </c>
      <c r="T244" s="5">
        <f>+R244*(assessment!$J$275*assessment!$E$3)</f>
        <v>8741.9840586343817</v>
      </c>
      <c r="V244" s="6">
        <f>+T244/payroll!F244</f>
        <v>5.5680784898630886E-4</v>
      </c>
      <c r="X244" s="5">
        <f>IF(V244&lt;$X$2,T244, +payroll!F244 * $X$2)</f>
        <v>8741.9840586343817</v>
      </c>
      <c r="Z244" s="5">
        <f t="shared" si="44"/>
        <v>0</v>
      </c>
      <c r="AB244">
        <f t="shared" si="45"/>
        <v>1</v>
      </c>
    </row>
    <row r="245" spans="1:28" outlineLevel="1">
      <c r="A245" t="s">
        <v>403</v>
      </c>
      <c r="B245" t="s">
        <v>404</v>
      </c>
      <c r="D245" s="42">
        <v>2</v>
      </c>
      <c r="E245" s="42">
        <v>3</v>
      </c>
      <c r="F245" s="42">
        <v>1</v>
      </c>
      <c r="G245">
        <f t="shared" si="41"/>
        <v>6</v>
      </c>
      <c r="I245" s="22">
        <f t="shared" si="46"/>
        <v>2</v>
      </c>
      <c r="J245" s="6">
        <f>+IFR!AD245</f>
        <v>1.8333333333333333E-2</v>
      </c>
      <c r="K245" s="14">
        <f t="shared" si="39"/>
        <v>0.95</v>
      </c>
      <c r="L245" s="22">
        <f t="shared" si="47"/>
        <v>1.9</v>
      </c>
      <c r="M245" s="14">
        <v>1</v>
      </c>
      <c r="N245" s="14">
        <v>1</v>
      </c>
      <c r="P245" s="22">
        <f t="shared" si="42"/>
        <v>1.9</v>
      </c>
      <c r="R245" s="3">
        <f t="shared" si="43"/>
        <v>2.9397126817657895E-4</v>
      </c>
      <c r="T245" s="5">
        <f>+R245*(assessment!$J$275*assessment!$E$3)</f>
        <v>2280.5175805133167</v>
      </c>
      <c r="V245" s="6">
        <f>+T245/payroll!F245</f>
        <v>6.2972369939411977E-4</v>
      </c>
      <c r="X245" s="5">
        <f>IF(V245&lt;$X$2,T245, +payroll!F245 * $X$2)</f>
        <v>2280.5175805133167</v>
      </c>
      <c r="Z245" s="5">
        <f t="shared" si="44"/>
        <v>0</v>
      </c>
      <c r="AB245">
        <f t="shared" si="45"/>
        <v>1</v>
      </c>
    </row>
    <row r="246" spans="1:28" outlineLevel="1">
      <c r="A246" t="s">
        <v>405</v>
      </c>
      <c r="B246" t="s">
        <v>406</v>
      </c>
      <c r="D246" s="42">
        <v>0</v>
      </c>
      <c r="E246" s="42">
        <v>0</v>
      </c>
      <c r="F246" s="42">
        <v>0</v>
      </c>
      <c r="G246">
        <f t="shared" si="41"/>
        <v>0</v>
      </c>
      <c r="I246" s="22">
        <f t="shared" si="46"/>
        <v>0</v>
      </c>
      <c r="J246" s="6">
        <f>+IFR!AD246</f>
        <v>0</v>
      </c>
      <c r="K246" s="14">
        <f t="shared" si="39"/>
        <v>0.95</v>
      </c>
      <c r="L246" s="22">
        <f t="shared" si="47"/>
        <v>0</v>
      </c>
      <c r="M246" s="14">
        <v>1</v>
      </c>
      <c r="N246" s="14">
        <v>1</v>
      </c>
      <c r="P246" s="22">
        <f t="shared" si="42"/>
        <v>0</v>
      </c>
      <c r="R246" s="3">
        <f t="shared" si="43"/>
        <v>0</v>
      </c>
      <c r="T246" s="5">
        <f>+R246*(assessment!$J$275*assessment!$E$3)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4"/>
        <v>0</v>
      </c>
      <c r="AB246" t="e">
        <f t="shared" si="45"/>
        <v>#DIV/0!</v>
      </c>
    </row>
    <row r="247" spans="1:28" outlineLevel="1">
      <c r="A247" t="s">
        <v>407</v>
      </c>
      <c r="B247" t="s">
        <v>408</v>
      </c>
      <c r="D247" s="42">
        <v>2</v>
      </c>
      <c r="E247" s="42">
        <v>2</v>
      </c>
      <c r="F247" s="42">
        <v>5</v>
      </c>
      <c r="G247">
        <f t="shared" si="41"/>
        <v>9</v>
      </c>
      <c r="I247" s="22">
        <f t="shared" si="46"/>
        <v>3</v>
      </c>
      <c r="J247" s="6">
        <f>+IFR!AD247</f>
        <v>1.8754984370179351E-2</v>
      </c>
      <c r="K247" s="14">
        <f t="shared" si="39"/>
        <v>0.95</v>
      </c>
      <c r="L247" s="22">
        <f t="shared" si="47"/>
        <v>2.8499999999999996</v>
      </c>
      <c r="M247" s="14">
        <v>1</v>
      </c>
      <c r="N247" s="14">
        <v>1</v>
      </c>
      <c r="P247" s="22">
        <f t="shared" si="42"/>
        <v>2.8499999999999996</v>
      </c>
      <c r="R247" s="3">
        <f t="shared" si="43"/>
        <v>4.4095690226486839E-4</v>
      </c>
      <c r="T247" s="5">
        <f>+R247*(assessment!$J$275*assessment!$E$3)</f>
        <v>3420.7763707699746</v>
      </c>
      <c r="V247" s="6">
        <f>+T247/payroll!F247</f>
        <v>5.4406283494925947E-4</v>
      </c>
      <c r="X247" s="5">
        <f>IF(V247&lt;$X$2,T247, +payroll!F247 * $X$2)</f>
        <v>3420.7763707699746</v>
      </c>
      <c r="Z247" s="5">
        <f t="shared" si="44"/>
        <v>0</v>
      </c>
      <c r="AB247">
        <f t="shared" si="45"/>
        <v>1</v>
      </c>
    </row>
    <row r="248" spans="1:28" outlineLevel="1">
      <c r="A248" t="s">
        <v>409</v>
      </c>
      <c r="B248" t="s">
        <v>410</v>
      </c>
      <c r="D248" s="42">
        <v>1</v>
      </c>
      <c r="E248" s="42">
        <v>0</v>
      </c>
      <c r="F248" s="42">
        <v>0</v>
      </c>
      <c r="G248">
        <f t="shared" si="41"/>
        <v>1</v>
      </c>
      <c r="I248" s="22">
        <f t="shared" si="46"/>
        <v>0.33333333333333331</v>
      </c>
      <c r="J248" s="6">
        <f>+IFR!AD248</f>
        <v>6.2893081761006286E-4</v>
      </c>
      <c r="K248" s="14">
        <f t="shared" si="39"/>
        <v>0.95</v>
      </c>
      <c r="L248" s="22">
        <f t="shared" si="47"/>
        <v>0.31666666666666665</v>
      </c>
      <c r="M248" s="14">
        <v>1</v>
      </c>
      <c r="N248" s="14">
        <v>1</v>
      </c>
      <c r="P248" s="22">
        <f t="shared" si="42"/>
        <v>0.31666666666666665</v>
      </c>
      <c r="R248" s="3">
        <f t="shared" si="43"/>
        <v>4.8995211362763162E-5</v>
      </c>
      <c r="T248" s="5">
        <f>+R248*(assessment!$J$275*assessment!$E$3)</f>
        <v>380.08626341888612</v>
      </c>
      <c r="V248" s="6">
        <f>+T248/payroll!F248</f>
        <v>3.3280315446445942E-5</v>
      </c>
      <c r="X248" s="5">
        <f>IF(V248&lt;$X$2,T248, +payroll!F248 * $X$2)</f>
        <v>380.08626341888612</v>
      </c>
      <c r="Z248" s="5">
        <f t="shared" si="44"/>
        <v>0</v>
      </c>
      <c r="AB248">
        <f t="shared" si="45"/>
        <v>1</v>
      </c>
    </row>
    <row r="249" spans="1:28" outlineLevel="1">
      <c r="A249" t="s">
        <v>411</v>
      </c>
      <c r="B249" t="s">
        <v>412</v>
      </c>
      <c r="D249" s="42">
        <v>0</v>
      </c>
      <c r="E249" s="42">
        <v>0</v>
      </c>
      <c r="F249" s="42">
        <v>0</v>
      </c>
      <c r="G249">
        <f t="shared" si="41"/>
        <v>0</v>
      </c>
      <c r="I249" s="22">
        <f t="shared" si="46"/>
        <v>0</v>
      </c>
      <c r="J249" s="6">
        <f>+IFR!AD249</f>
        <v>0</v>
      </c>
      <c r="K249" s="14">
        <f t="shared" si="39"/>
        <v>0.95</v>
      </c>
      <c r="L249" s="22">
        <f t="shared" si="47"/>
        <v>0</v>
      </c>
      <c r="M249" s="14">
        <v>1</v>
      </c>
      <c r="N249" s="14">
        <v>1</v>
      </c>
      <c r="P249" s="22">
        <f t="shared" si="42"/>
        <v>0</v>
      </c>
      <c r="R249" s="3">
        <f t="shared" si="43"/>
        <v>0</v>
      </c>
      <c r="T249" s="5">
        <f>+R249*(assessment!$J$275*assessment!$E$3)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4"/>
        <v>0</v>
      </c>
      <c r="AB249" t="e">
        <f t="shared" si="45"/>
        <v>#DIV/0!</v>
      </c>
    </row>
    <row r="250" spans="1:28" outlineLevel="1">
      <c r="A250" t="s">
        <v>413</v>
      </c>
      <c r="B250" t="s">
        <v>414</v>
      </c>
      <c r="D250" s="42">
        <v>0</v>
      </c>
      <c r="E250" s="42">
        <v>0</v>
      </c>
      <c r="F250" s="42">
        <v>0</v>
      </c>
      <c r="G250">
        <f t="shared" si="41"/>
        <v>0</v>
      </c>
      <c r="I250" s="22">
        <f t="shared" si="46"/>
        <v>0</v>
      </c>
      <c r="J250" s="6">
        <f>+IFR!AD250</f>
        <v>0</v>
      </c>
      <c r="K250" s="14">
        <f t="shared" si="39"/>
        <v>0.95</v>
      </c>
      <c r="L250" s="22">
        <f t="shared" si="47"/>
        <v>0</v>
      </c>
      <c r="M250" s="14">
        <v>1</v>
      </c>
      <c r="N250" s="14">
        <v>1</v>
      </c>
      <c r="P250" s="22">
        <f t="shared" si="42"/>
        <v>0</v>
      </c>
      <c r="R250" s="3">
        <f t="shared" si="43"/>
        <v>0</v>
      </c>
      <c r="T250" s="5">
        <f>+R250*(assessment!$J$275*assessment!$E$3)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4"/>
        <v>0</v>
      </c>
      <c r="AB250" t="e">
        <f t="shared" si="45"/>
        <v>#DIV/0!</v>
      </c>
    </row>
    <row r="251" spans="1:28" outlineLevel="1">
      <c r="A251" t="s">
        <v>415</v>
      </c>
      <c r="B251" t="s">
        <v>416</v>
      </c>
      <c r="D251" s="42">
        <v>0</v>
      </c>
      <c r="E251" s="42">
        <v>3</v>
      </c>
      <c r="F251" s="42">
        <v>1</v>
      </c>
      <c r="G251">
        <f t="shared" si="41"/>
        <v>4</v>
      </c>
      <c r="I251" s="22">
        <f t="shared" si="46"/>
        <v>1.3333333333333333</v>
      </c>
      <c r="J251" s="6">
        <f>+IFR!AD251</f>
        <v>1.4999999999999999E-2</v>
      </c>
      <c r="K251" s="14">
        <f t="shared" si="39"/>
        <v>0.95</v>
      </c>
      <c r="L251" s="22">
        <f t="shared" si="47"/>
        <v>1.2666666666666666</v>
      </c>
      <c r="M251" s="14">
        <v>1</v>
      </c>
      <c r="N251" s="14">
        <v>1</v>
      </c>
      <c r="P251" s="22">
        <f t="shared" si="42"/>
        <v>1.2666666666666666</v>
      </c>
      <c r="R251" s="3">
        <f t="shared" si="43"/>
        <v>1.9598084545105265E-4</v>
      </c>
      <c r="T251" s="5">
        <f>+R251*(assessment!$J$275*assessment!$E$3)</f>
        <v>1520.3450536755445</v>
      </c>
      <c r="V251" s="6">
        <f>+T251/payroll!F251</f>
        <v>8.2088451779741272E-4</v>
      </c>
      <c r="X251" s="5">
        <f>IF(V251&lt;$X$2,T251, +payroll!F251 * $X$2)</f>
        <v>1520.3450536755445</v>
      </c>
      <c r="Z251" s="5">
        <f t="shared" si="44"/>
        <v>0</v>
      </c>
      <c r="AB251">
        <f t="shared" si="45"/>
        <v>1</v>
      </c>
    </row>
    <row r="252" spans="1:28" outlineLevel="1">
      <c r="A252" t="s">
        <v>417</v>
      </c>
      <c r="B252" t="s">
        <v>418</v>
      </c>
      <c r="D252" s="42">
        <v>0</v>
      </c>
      <c r="E252" s="42">
        <v>0</v>
      </c>
      <c r="F252" s="42">
        <v>0</v>
      </c>
      <c r="G252">
        <f t="shared" si="41"/>
        <v>0</v>
      </c>
      <c r="I252" s="22">
        <f t="shared" si="46"/>
        <v>0</v>
      </c>
      <c r="J252" s="6">
        <f>+IFR!AD252</f>
        <v>0</v>
      </c>
      <c r="K252" s="14">
        <f t="shared" si="39"/>
        <v>0.95</v>
      </c>
      <c r="L252" s="22">
        <f t="shared" si="47"/>
        <v>0</v>
      </c>
      <c r="M252" s="14">
        <v>1</v>
      </c>
      <c r="N252" s="14">
        <v>1</v>
      </c>
      <c r="P252" s="22">
        <f t="shared" si="42"/>
        <v>0</v>
      </c>
      <c r="R252" s="3">
        <f t="shared" si="43"/>
        <v>0</v>
      </c>
      <c r="T252" s="5">
        <f>+R252*(assessment!$J$275*assessment!$E$3)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4"/>
        <v>0</v>
      </c>
      <c r="AB252" t="e">
        <f t="shared" si="45"/>
        <v>#DIV/0!</v>
      </c>
    </row>
    <row r="253" spans="1:28" outlineLevel="1">
      <c r="A253" t="s">
        <v>419</v>
      </c>
      <c r="B253" t="s">
        <v>420</v>
      </c>
      <c r="D253" s="42">
        <v>0</v>
      </c>
      <c r="E253" s="42">
        <v>0</v>
      </c>
      <c r="F253" s="42">
        <v>0</v>
      </c>
      <c r="G253">
        <f t="shared" si="41"/>
        <v>0</v>
      </c>
      <c r="I253" s="22">
        <f t="shared" si="46"/>
        <v>0</v>
      </c>
      <c r="J253" s="6">
        <f>+IFR!AD253</f>
        <v>0</v>
      </c>
      <c r="K253" s="14">
        <f t="shared" si="39"/>
        <v>0.95</v>
      </c>
      <c r="L253" s="22">
        <f t="shared" si="47"/>
        <v>0</v>
      </c>
      <c r="M253" s="14">
        <v>1</v>
      </c>
      <c r="N253" s="14">
        <v>1</v>
      </c>
      <c r="P253" s="22">
        <f t="shared" si="42"/>
        <v>0</v>
      </c>
      <c r="R253" s="3">
        <f t="shared" si="43"/>
        <v>0</v>
      </c>
      <c r="T253" s="5">
        <f>+R253*(assessment!$J$275*assessment!$E$3)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44"/>
        <v>0</v>
      </c>
      <c r="AB253" t="e">
        <f t="shared" si="45"/>
        <v>#DIV/0!</v>
      </c>
    </row>
    <row r="254" spans="1:28" outlineLevel="1">
      <c r="A254" t="s">
        <v>421</v>
      </c>
      <c r="B254" t="s">
        <v>422</v>
      </c>
      <c r="D254" s="42">
        <v>1</v>
      </c>
      <c r="E254" s="42">
        <v>1</v>
      </c>
      <c r="F254" s="42">
        <v>0</v>
      </c>
      <c r="G254">
        <f t="shared" si="41"/>
        <v>2</v>
      </c>
      <c r="I254" s="22">
        <f t="shared" si="46"/>
        <v>0.66666666666666663</v>
      </c>
      <c r="J254" s="6">
        <f>+IFR!AD254</f>
        <v>5.0000000000000001E-3</v>
      </c>
      <c r="K254" s="14">
        <f t="shared" si="39"/>
        <v>0.95</v>
      </c>
      <c r="L254" s="22">
        <f t="shared" si="47"/>
        <v>0.6333333333333333</v>
      </c>
      <c r="M254" s="14">
        <v>1</v>
      </c>
      <c r="N254" s="14">
        <v>1</v>
      </c>
      <c r="P254" s="22">
        <f t="shared" si="42"/>
        <v>0.6333333333333333</v>
      </c>
      <c r="R254" s="3">
        <f t="shared" si="43"/>
        <v>9.7990422725526325E-5</v>
      </c>
      <c r="T254" s="5">
        <f>+R254*(assessment!$J$275*assessment!$E$3)</f>
        <v>760.17252683777224</v>
      </c>
      <c r="V254" s="6">
        <f>+T254/payroll!F254</f>
        <v>2.6788152189247702E-4</v>
      </c>
      <c r="X254" s="5">
        <f>IF(V254&lt;$X$2,T254, +payroll!F254 * $X$2)</f>
        <v>760.17252683777224</v>
      </c>
      <c r="Z254" s="5">
        <f t="shared" si="44"/>
        <v>0</v>
      </c>
      <c r="AB254">
        <f t="shared" si="45"/>
        <v>1</v>
      </c>
    </row>
    <row r="255" spans="1:28" outlineLevel="1">
      <c r="A255" t="s">
        <v>423</v>
      </c>
      <c r="B255" t="s">
        <v>424</v>
      </c>
      <c r="D255" s="42">
        <v>2</v>
      </c>
      <c r="E255" s="42">
        <v>0</v>
      </c>
      <c r="F255" s="42">
        <v>0</v>
      </c>
      <c r="G255">
        <f t="shared" si="41"/>
        <v>2</v>
      </c>
      <c r="I255" s="22">
        <f t="shared" si="46"/>
        <v>0.66666666666666663</v>
      </c>
      <c r="J255" s="6">
        <f>+IFR!AD255</f>
        <v>3.3333333333333335E-3</v>
      </c>
      <c r="K255" s="14">
        <f t="shared" si="39"/>
        <v>0.95</v>
      </c>
      <c r="L255" s="22">
        <f t="shared" si="47"/>
        <v>0.6333333333333333</v>
      </c>
      <c r="M255" s="14">
        <v>1</v>
      </c>
      <c r="N255" s="14">
        <v>1</v>
      </c>
      <c r="P255" s="22">
        <f t="shared" si="42"/>
        <v>0.6333333333333333</v>
      </c>
      <c r="R255" s="3">
        <f t="shared" si="43"/>
        <v>9.7990422725526325E-5</v>
      </c>
      <c r="T255" s="5">
        <f>+R255*(assessment!$J$275*assessment!$E$3)</f>
        <v>760.17252683777224</v>
      </c>
      <c r="V255" s="6">
        <f>+T255/payroll!F255</f>
        <v>6.6275102368293891E-4</v>
      </c>
      <c r="X255" s="5">
        <f>IF(V255&lt;$X$2,T255, +payroll!F255 * $X$2)</f>
        <v>760.17252683777224</v>
      </c>
      <c r="Z255" s="5">
        <f t="shared" si="44"/>
        <v>0</v>
      </c>
      <c r="AB255">
        <f t="shared" si="45"/>
        <v>1</v>
      </c>
    </row>
    <row r="256" spans="1:28" outlineLevel="1">
      <c r="A256" t="s">
        <v>425</v>
      </c>
      <c r="B256" t="s">
        <v>426</v>
      </c>
      <c r="D256" s="42">
        <v>0</v>
      </c>
      <c r="E256" s="42">
        <v>1</v>
      </c>
      <c r="F256" s="42">
        <v>2</v>
      </c>
      <c r="G256">
        <f t="shared" si="41"/>
        <v>3</v>
      </c>
      <c r="I256" s="22">
        <f t="shared" si="46"/>
        <v>1</v>
      </c>
      <c r="J256" s="6">
        <f>+IFR!AD256</f>
        <v>1.3333333333333334E-2</v>
      </c>
      <c r="K256" s="14">
        <f t="shared" si="39"/>
        <v>0.95</v>
      </c>
      <c r="L256" s="22">
        <f t="shared" si="47"/>
        <v>0.95</v>
      </c>
      <c r="M256" s="14">
        <v>1</v>
      </c>
      <c r="N256" s="14">
        <v>1</v>
      </c>
      <c r="P256" s="22">
        <f t="shared" si="42"/>
        <v>0.95</v>
      </c>
      <c r="R256" s="3">
        <f t="shared" si="43"/>
        <v>1.4698563408828947E-4</v>
      </c>
      <c r="T256" s="5">
        <f>+R256*(assessment!$J$275*assessment!$E$3)</f>
        <v>1140.2587902566584</v>
      </c>
      <c r="V256" s="6">
        <f>+T256/payroll!F256</f>
        <v>5.5891164119649069E-4</v>
      </c>
      <c r="X256" s="5">
        <f>IF(V256&lt;$X$2,T256, +payroll!F256 * $X$2)</f>
        <v>1140.2587902566584</v>
      </c>
      <c r="Z256" s="5">
        <f t="shared" si="44"/>
        <v>0</v>
      </c>
      <c r="AB256">
        <f t="shared" si="45"/>
        <v>1</v>
      </c>
    </row>
    <row r="257" spans="1:28" outlineLevel="1">
      <c r="A257" t="s">
        <v>427</v>
      </c>
      <c r="B257" t="s">
        <v>428</v>
      </c>
      <c r="D257" s="42">
        <v>0</v>
      </c>
      <c r="E257" s="42">
        <v>0</v>
      </c>
      <c r="F257" s="42">
        <v>0</v>
      </c>
      <c r="G257">
        <f t="shared" si="41"/>
        <v>0</v>
      </c>
      <c r="I257" s="22">
        <f t="shared" si="46"/>
        <v>0</v>
      </c>
      <c r="J257" s="6">
        <f>+IFR!AD257</f>
        <v>0</v>
      </c>
      <c r="K257" s="14">
        <f t="shared" si="39"/>
        <v>0.95</v>
      </c>
      <c r="L257" s="22">
        <f t="shared" si="47"/>
        <v>0</v>
      </c>
      <c r="M257" s="14">
        <v>1</v>
      </c>
      <c r="N257" s="14">
        <v>1</v>
      </c>
      <c r="P257" s="22">
        <f t="shared" si="42"/>
        <v>0</v>
      </c>
      <c r="R257" s="3">
        <f t="shared" si="43"/>
        <v>0</v>
      </c>
      <c r="T257" s="5">
        <f>+R257*(assessment!$J$275*assessment!$E$3)</f>
        <v>0</v>
      </c>
      <c r="V257" s="6">
        <f>+T257/payroll!F257</f>
        <v>0</v>
      </c>
      <c r="X257" s="5">
        <f>IF(V257&lt;$X$2,T257, +payroll!F257 * $X$2)</f>
        <v>0</v>
      </c>
      <c r="Z257" s="5">
        <f t="shared" si="44"/>
        <v>0</v>
      </c>
      <c r="AB257" t="e">
        <f t="shared" si="45"/>
        <v>#DIV/0!</v>
      </c>
    </row>
    <row r="258" spans="1:28" outlineLevel="1">
      <c r="A258" t="s">
        <v>429</v>
      </c>
      <c r="B258" t="s">
        <v>430</v>
      </c>
      <c r="D258" s="42">
        <v>0</v>
      </c>
      <c r="E258" s="42">
        <v>0</v>
      </c>
      <c r="F258" s="42">
        <v>0</v>
      </c>
      <c r="G258">
        <f t="shared" si="41"/>
        <v>0</v>
      </c>
      <c r="I258" s="22">
        <f t="shared" si="46"/>
        <v>0</v>
      </c>
      <c r="J258" s="6">
        <f>+IFR!AD258</f>
        <v>0</v>
      </c>
      <c r="K258" s="14">
        <f t="shared" ref="K258:K264" si="48">IF(+J258&lt;$E$270,$I$270,IF(J258&gt;$E$272,$I$272,$I$271))</f>
        <v>0.95</v>
      </c>
      <c r="L258" s="22">
        <f t="shared" si="47"/>
        <v>0</v>
      </c>
      <c r="M258" s="14">
        <v>1</v>
      </c>
      <c r="N258" s="14">
        <v>1</v>
      </c>
      <c r="P258" s="22">
        <f t="shared" si="42"/>
        <v>0</v>
      </c>
      <c r="R258" s="3">
        <f t="shared" si="43"/>
        <v>0</v>
      </c>
      <c r="T258" s="5">
        <f>+R258*(assessment!$J$275*assessment!$E$3)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4"/>
        <v>0</v>
      </c>
      <c r="AB258" t="e">
        <f t="shared" si="45"/>
        <v>#DIV/0!</v>
      </c>
    </row>
    <row r="259" spans="1:28" outlineLevel="1">
      <c r="A259" t="s">
        <v>431</v>
      </c>
      <c r="B259" t="s">
        <v>432</v>
      </c>
      <c r="D259" s="42">
        <v>0</v>
      </c>
      <c r="E259" s="42">
        <v>0</v>
      </c>
      <c r="F259" s="42">
        <v>0</v>
      </c>
      <c r="G259">
        <f t="shared" si="41"/>
        <v>0</v>
      </c>
      <c r="I259" s="22">
        <f t="shared" si="46"/>
        <v>0</v>
      </c>
      <c r="J259" s="6">
        <f>+IFR!AD259</f>
        <v>0</v>
      </c>
      <c r="K259" s="14">
        <f t="shared" si="48"/>
        <v>0.95</v>
      </c>
      <c r="L259" s="22">
        <f t="shared" si="47"/>
        <v>0</v>
      </c>
      <c r="M259" s="14">
        <v>1</v>
      </c>
      <c r="N259" s="14">
        <v>1</v>
      </c>
      <c r="P259" s="22">
        <f t="shared" si="42"/>
        <v>0</v>
      </c>
      <c r="R259" s="3">
        <f t="shared" si="43"/>
        <v>0</v>
      </c>
      <c r="T259" s="5">
        <f>+R259*(assessment!$J$275*assessment!$E$3)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44"/>
        <v>0</v>
      </c>
      <c r="AB259" t="e">
        <f t="shared" si="45"/>
        <v>#DIV/0!</v>
      </c>
    </row>
    <row r="260" spans="1:28" outlineLevel="1">
      <c r="A260" t="s">
        <v>433</v>
      </c>
      <c r="B260" t="s">
        <v>434</v>
      </c>
      <c r="D260" s="42">
        <v>3</v>
      </c>
      <c r="E260" s="42">
        <v>1</v>
      </c>
      <c r="F260" s="42">
        <v>1</v>
      </c>
      <c r="G260">
        <f t="shared" si="41"/>
        <v>5</v>
      </c>
      <c r="I260" s="22">
        <f t="shared" si="46"/>
        <v>1.6666666666666667</v>
      </c>
      <c r="J260" s="6">
        <f>+IFR!AD260</f>
        <v>1.1997878936204928E-2</v>
      </c>
      <c r="K260" s="14">
        <f t="shared" si="48"/>
        <v>0.95</v>
      </c>
      <c r="L260" s="22">
        <f t="shared" si="47"/>
        <v>1.5833333333333333</v>
      </c>
      <c r="M260" s="14">
        <v>1</v>
      </c>
      <c r="N260" s="14">
        <v>1</v>
      </c>
      <c r="P260" s="22">
        <f t="shared" si="42"/>
        <v>1.5833333333333333</v>
      </c>
      <c r="R260" s="3">
        <f t="shared" si="43"/>
        <v>2.449760568138158E-4</v>
      </c>
      <c r="T260" s="5">
        <f>+R260*(assessment!$J$275*assessment!$E$3)</f>
        <v>1900.4313170944306</v>
      </c>
      <c r="V260" s="6">
        <f>+T260/payroll!F260</f>
        <v>4.2546084684256125E-4</v>
      </c>
      <c r="X260" s="5">
        <f>IF(V260&lt;$X$2,T260, +payroll!F260 * $X$2)</f>
        <v>1900.4313170944306</v>
      </c>
      <c r="Z260" s="5">
        <f t="shared" si="44"/>
        <v>0</v>
      </c>
      <c r="AB260">
        <f t="shared" si="45"/>
        <v>1</v>
      </c>
    </row>
    <row r="261" spans="1:28" outlineLevel="1">
      <c r="A261" t="s">
        <v>435</v>
      </c>
      <c r="B261" t="s">
        <v>436</v>
      </c>
      <c r="D261" s="42">
        <v>0</v>
      </c>
      <c r="E261" s="42">
        <v>0</v>
      </c>
      <c r="F261" s="42">
        <v>0</v>
      </c>
      <c r="G261">
        <f t="shared" si="41"/>
        <v>0</v>
      </c>
      <c r="I261" s="22">
        <f t="shared" si="46"/>
        <v>0</v>
      </c>
      <c r="J261" s="6">
        <f>+IFR!AD261</f>
        <v>0</v>
      </c>
      <c r="K261" s="14">
        <f t="shared" si="48"/>
        <v>0.95</v>
      </c>
      <c r="L261" s="22">
        <f t="shared" si="47"/>
        <v>0</v>
      </c>
      <c r="M261" s="14">
        <v>1</v>
      </c>
      <c r="N261" s="14">
        <v>1</v>
      </c>
      <c r="P261" s="22">
        <f t="shared" si="42"/>
        <v>0</v>
      </c>
      <c r="R261" s="3">
        <f t="shared" si="43"/>
        <v>0</v>
      </c>
      <c r="T261" s="5">
        <f>+R261*(assessment!$J$275*assessment!$E$3)</f>
        <v>0</v>
      </c>
      <c r="V261" s="6">
        <f>+T261/payroll!F261</f>
        <v>0</v>
      </c>
      <c r="X261" s="5">
        <f>IF(V261&lt;$X$2,T261, +payroll!F261 * $X$2)</f>
        <v>0</v>
      </c>
      <c r="Z261" s="5">
        <f t="shared" si="44"/>
        <v>0</v>
      </c>
      <c r="AB261" t="e">
        <f t="shared" si="45"/>
        <v>#DIV/0!</v>
      </c>
    </row>
    <row r="262" spans="1:28" outlineLevel="1">
      <c r="A262" s="50" t="s">
        <v>575</v>
      </c>
      <c r="B262" s="50" t="s">
        <v>576</v>
      </c>
      <c r="D262" s="42">
        <v>0</v>
      </c>
      <c r="E262" s="42">
        <v>0</v>
      </c>
      <c r="F262" s="42">
        <v>0</v>
      </c>
      <c r="G262">
        <f>SUM(D262:F262)</f>
        <v>0</v>
      </c>
      <c r="I262" s="22">
        <f>AVERAGE(D262:F262)</f>
        <v>0</v>
      </c>
      <c r="J262" s="6">
        <f>+IFR!AD262</f>
        <v>0</v>
      </c>
      <c r="K262" s="14">
        <f>IF(+J262&lt;$E$270,$I$270,IF(J262&gt;$E$272,$I$272,$I$271))</f>
        <v>0.95</v>
      </c>
      <c r="L262" s="22">
        <f>+I262*K262</f>
        <v>0</v>
      </c>
      <c r="M262" s="14">
        <v>1</v>
      </c>
      <c r="N262" s="14">
        <v>1</v>
      </c>
      <c r="P262" s="22">
        <f>+L262*M262*N262</f>
        <v>0</v>
      </c>
      <c r="R262" s="3">
        <f>+P262/$P$267</f>
        <v>0</v>
      </c>
      <c r="T262" s="5">
        <f>+R262*(assessment!$J$275*assessment!$E$3)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>+T262-X262</f>
        <v>0</v>
      </c>
      <c r="AB262" t="e">
        <f>+X262/T262</f>
        <v>#DIV/0!</v>
      </c>
    </row>
    <row r="263" spans="1:28" outlineLevel="1">
      <c r="A263" t="s">
        <v>437</v>
      </c>
      <c r="B263" t="s">
        <v>438</v>
      </c>
      <c r="D263" s="42">
        <v>0</v>
      </c>
      <c r="E263" s="42">
        <v>0</v>
      </c>
      <c r="F263" s="42">
        <v>0</v>
      </c>
      <c r="G263">
        <f t="shared" si="41"/>
        <v>0</v>
      </c>
      <c r="I263" s="22">
        <f t="shared" si="46"/>
        <v>0</v>
      </c>
      <c r="J263" s="6">
        <f>+IFR!AD263</f>
        <v>0</v>
      </c>
      <c r="K263" s="14">
        <f t="shared" si="48"/>
        <v>0.95</v>
      </c>
      <c r="L263" s="22">
        <f t="shared" si="47"/>
        <v>0</v>
      </c>
      <c r="M263" s="14">
        <v>1</v>
      </c>
      <c r="N263" s="14">
        <v>1</v>
      </c>
      <c r="P263" s="22">
        <f t="shared" si="42"/>
        <v>0</v>
      </c>
      <c r="R263" s="3">
        <f t="shared" si="43"/>
        <v>0</v>
      </c>
      <c r="T263" s="5">
        <f>+R263*(assessment!$J$275*assessment!$E$3)</f>
        <v>0</v>
      </c>
      <c r="V263" s="6">
        <f>+T263/payroll!F263</f>
        <v>0</v>
      </c>
      <c r="X263" s="5">
        <f>IF(V263&lt;$X$2,T263, +payroll!F263 * $X$2)</f>
        <v>0</v>
      </c>
      <c r="Z263" s="5">
        <f t="shared" si="44"/>
        <v>0</v>
      </c>
      <c r="AB263" t="e">
        <f t="shared" si="45"/>
        <v>#DIV/0!</v>
      </c>
    </row>
    <row r="264" spans="1:28" outlineLevel="1">
      <c r="A264" t="s">
        <v>439</v>
      </c>
      <c r="B264" t="s">
        <v>440</v>
      </c>
      <c r="D264" s="60">
        <v>0</v>
      </c>
      <c r="E264" s="60">
        <v>0</v>
      </c>
      <c r="F264" s="60">
        <v>0</v>
      </c>
      <c r="G264">
        <f t="shared" si="41"/>
        <v>0</v>
      </c>
      <c r="I264" s="28">
        <f t="shared" si="46"/>
        <v>0</v>
      </c>
      <c r="J264" s="26">
        <f>+IFR!AD264</f>
        <v>0</v>
      </c>
      <c r="K264" s="29">
        <f t="shared" si="48"/>
        <v>0.95</v>
      </c>
      <c r="L264" s="28">
        <f t="shared" si="47"/>
        <v>0</v>
      </c>
      <c r="M264" s="14">
        <v>1</v>
      </c>
      <c r="N264" s="14">
        <v>1</v>
      </c>
      <c r="P264" s="28">
        <f t="shared" si="42"/>
        <v>0</v>
      </c>
      <c r="R264" s="24">
        <f t="shared" si="43"/>
        <v>0</v>
      </c>
      <c r="T264" s="25">
        <f>+R264*(assessment!$J$275*assessment!$E$3)</f>
        <v>0</v>
      </c>
      <c r="V264" s="26">
        <f>+T264/payroll!F264</f>
        <v>0</v>
      </c>
      <c r="X264" s="25">
        <f>IF(V264&lt;$X$2,T264, +payroll!F264 * $X$2)</f>
        <v>0</v>
      </c>
      <c r="Z264" s="25">
        <f t="shared" si="44"/>
        <v>0</v>
      </c>
      <c r="AB264" t="e">
        <f t="shared" si="45"/>
        <v>#DIV/0!</v>
      </c>
    </row>
    <row r="265" spans="1:28">
      <c r="B265" t="s">
        <v>484</v>
      </c>
      <c r="D265" s="42">
        <f>SUBTOTAL(9,D143:D264)</f>
        <v>108</v>
      </c>
      <c r="E265" s="42">
        <f>SUBTOTAL(9,E143:E264)</f>
        <v>116</v>
      </c>
      <c r="F265" s="42">
        <f>SUBTOTAL(9,F143:F264)</f>
        <v>93</v>
      </c>
      <c r="G265">
        <f>SUBTOTAL(9,G143:G264)</f>
        <v>317</v>
      </c>
      <c r="I265" s="22">
        <f>SUBTOTAL(9,I143:I264)</f>
        <v>105.66666666666667</v>
      </c>
      <c r="J265" s="6">
        <f>+IFR!AD265</f>
        <v>1.5915969228621023E-2</v>
      </c>
      <c r="K265" s="14">
        <f>+L265/I265</f>
        <v>0.96261829652996866</v>
      </c>
      <c r="L265" s="22">
        <f>SUBTOTAL(9,L143:L264)</f>
        <v>101.7166666666667</v>
      </c>
      <c r="M265" s="14">
        <f>+P265/L265</f>
        <v>1</v>
      </c>
      <c r="N265" s="14"/>
      <c r="P265" s="22">
        <f>SUBTOTAL(9,P143:P264)</f>
        <v>101.7166666666667</v>
      </c>
      <c r="R265" s="3">
        <f>SUBTOTAL(9,R143:R264)</f>
        <v>1.5737777628786507E-2</v>
      </c>
      <c r="T265" s="5">
        <f>SUBTOTAL(9,T143:T264)</f>
        <v>122087.70871818217</v>
      </c>
      <c r="V265" s="6">
        <f>+T265/payroll!F265</f>
        <v>4.4835594122038641E-4</v>
      </c>
      <c r="X265" s="5">
        <f>SUBTOTAL(9,X143:X264)</f>
        <v>122087.70871818217</v>
      </c>
      <c r="Z265" s="5">
        <f>+T265-X265</f>
        <v>0</v>
      </c>
      <c r="AB265">
        <f>+X265/T265</f>
        <v>1</v>
      </c>
    </row>
    <row r="266" spans="1:28">
      <c r="D266" s="60"/>
      <c r="E266" s="60"/>
      <c r="F266" s="60"/>
      <c r="G266" s="5">
        <f>SUM(G4:G264)</f>
        <v>19239</v>
      </c>
      <c r="J266" s="22"/>
      <c r="Z266" s="7"/>
    </row>
    <row r="267" spans="1:28" ht="13.5" thickBot="1">
      <c r="D267" s="42">
        <f>SUBTOTAL(9,D4:D266)</f>
        <v>6443</v>
      </c>
      <c r="E267" s="42">
        <f>SUBTOTAL(9,E4:E266)</f>
        <v>6450</v>
      </c>
      <c r="F267" s="42">
        <f>SUBTOTAL(9,F4:F266)</f>
        <v>6424</v>
      </c>
      <c r="I267" s="21">
        <f>SUBTOTAL(9,I4:I266)</f>
        <v>6438.9999999999964</v>
      </c>
      <c r="J267" s="6">
        <f>+IFR!AD267</f>
        <v>3.4393222380822992E-2</v>
      </c>
      <c r="K267" s="14">
        <f>+L267/I267</f>
        <v>1.003760935963141</v>
      </c>
      <c r="L267" s="21">
        <f>SUBTOTAL(9,L4:L266)</f>
        <v>6463.2166666666617</v>
      </c>
      <c r="M267" s="14">
        <f>+P267/L267</f>
        <v>1</v>
      </c>
      <c r="N267" s="15"/>
      <c r="P267" s="21">
        <f>SUBTOTAL(9,P4:P266)</f>
        <v>6463.2166666666617</v>
      </c>
      <c r="R267" s="12">
        <f>SUBTOTAL(9,R5:R266)</f>
        <v>1.000000000000002</v>
      </c>
      <c r="T267" s="10">
        <f>SUBTOTAL(9,T5:T266)</f>
        <v>7757620.650000006</v>
      </c>
      <c r="V267" s="6">
        <f>+T267/payroll!F267</f>
        <v>8.663915593329659E-4</v>
      </c>
      <c r="X267" s="10">
        <f>SUBTOTAL(9,X5:X266)</f>
        <v>7757620.650000006</v>
      </c>
      <c r="Z267" s="5">
        <f>SUBTOTAL(9,Z4:Z266)</f>
        <v>0</v>
      </c>
    </row>
    <row r="268" spans="1:28" ht="13.5" thickTop="1">
      <c r="J268" s="22"/>
    </row>
    <row r="269" spans="1:28">
      <c r="B269" s="9" t="s">
        <v>471</v>
      </c>
    </row>
    <row r="270" spans="1:28">
      <c r="B270" s="9" t="s">
        <v>472</v>
      </c>
      <c r="C270" s="32" t="s">
        <v>552</v>
      </c>
      <c r="D270" s="35" t="s">
        <v>473</v>
      </c>
      <c r="E270" s="41">
        <v>3.5000000000000003E-2</v>
      </c>
      <c r="H270" s="32" t="s">
        <v>551</v>
      </c>
      <c r="I270" s="16">
        <v>0.95</v>
      </c>
      <c r="R270"/>
      <c r="S270" s="3"/>
    </row>
    <row r="271" spans="1:28">
      <c r="B271" s="9" t="s">
        <v>474</v>
      </c>
      <c r="C271" s="32" t="s">
        <v>552</v>
      </c>
      <c r="D271" s="64" t="s">
        <v>475</v>
      </c>
      <c r="E271" s="41"/>
      <c r="H271" s="32" t="s">
        <v>551</v>
      </c>
      <c r="I271" s="16">
        <v>1</v>
      </c>
      <c r="R271"/>
      <c r="S271" s="3"/>
    </row>
    <row r="272" spans="1:28">
      <c r="B272" s="9" t="s">
        <v>476</v>
      </c>
      <c r="C272" s="32" t="s">
        <v>552</v>
      </c>
      <c r="D272" s="35" t="s">
        <v>499</v>
      </c>
      <c r="E272" s="64">
        <v>7.4999999999999997E-2</v>
      </c>
      <c r="H272" s="32" t="s">
        <v>551</v>
      </c>
      <c r="I272" s="16">
        <v>1.05</v>
      </c>
      <c r="R272"/>
      <c r="S272" s="3"/>
    </row>
    <row r="273" spans="4:20">
      <c r="T273" s="5"/>
    </row>
    <row r="279" spans="4:20">
      <c r="D279" s="65"/>
      <c r="E279" s="65"/>
      <c r="F279" s="65"/>
    </row>
  </sheetData>
  <autoFilter ref="A3:AC264"/>
  <phoneticPr fontId="7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2017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5"/>
  <sheetViews>
    <sheetView workbookViewId="0">
      <pane xSplit="2" ySplit="3" topLeftCell="C227" activePane="bottomRight" state="frozen"/>
      <selection activeCell="D52" sqref="D52"/>
      <selection pane="topRight" activeCell="D52" sqref="D52"/>
      <selection pane="bottomLeft" activeCell="D52" sqref="D52"/>
      <selection pane="bottomRight" activeCell="A5" sqref="A5:XFD264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2" customWidth="1"/>
    <col min="5" max="5" width="14" style="52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453</v>
      </c>
      <c r="R1" s="1" t="s">
        <v>446</v>
      </c>
    </row>
    <row r="2" spans="1:24">
      <c r="A2" s="19" t="s">
        <v>461</v>
      </c>
      <c r="B2" s="19"/>
      <c r="G2" s="1" t="s">
        <v>443</v>
      </c>
      <c r="H2" s="1" t="s">
        <v>455</v>
      </c>
      <c r="J2" s="1" t="s">
        <v>444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459</v>
      </c>
      <c r="B3" s="11" t="s">
        <v>460</v>
      </c>
      <c r="C3" s="11" t="s">
        <v>568</v>
      </c>
      <c r="D3" s="11" t="s">
        <v>573</v>
      </c>
      <c r="E3" s="11" t="s">
        <v>579</v>
      </c>
      <c r="F3" s="11"/>
      <c r="G3" s="11" t="s">
        <v>454</v>
      </c>
      <c r="H3" s="11" t="s">
        <v>456</v>
      </c>
      <c r="J3" s="11" t="s">
        <v>454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451</v>
      </c>
      <c r="S3" s="11"/>
      <c r="T3" s="11" t="s">
        <v>452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520</v>
      </c>
      <c r="C5" s="40">
        <v>3221.42</v>
      </c>
      <c r="D5" s="40">
        <v>5418.27</v>
      </c>
      <c r="E5" s="40">
        <v>6732.36</v>
      </c>
      <c r="F5" s="16"/>
      <c r="G5" s="16">
        <f>IF(SUM(C5:E5)&gt;0,AVERAGE(C5:E5),0)</f>
        <v>5124.0166666666664</v>
      </c>
      <c r="H5" s="14">
        <v>1</v>
      </c>
      <c r="J5" s="16">
        <f t="shared" ref="J5:J55" si="0">+G5*H5</f>
        <v>5124.0166666666664</v>
      </c>
      <c r="L5" s="3">
        <f t="shared" ref="L5:L36" si="1">+J5/$J$267</f>
        <v>1.3954571588969771E-4</v>
      </c>
      <c r="N5" s="16">
        <f>+L5*(assessment!$J$275*assessment!$F$3)</f>
        <v>4330.1709088198077</v>
      </c>
      <c r="P5" s="6">
        <f>+N5/payroll!F5</f>
        <v>1.6506784621656687E-4</v>
      </c>
      <c r="R5" s="16">
        <f>IF(P5&lt;$R$2,N5, +payroll!F5 * $R$2)</f>
        <v>4330.1709088198077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521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+L6*(assessment!$J$275*assessment!$F$3)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0</v>
      </c>
      <c r="D7" s="40">
        <v>851.91</v>
      </c>
      <c r="E7" s="40">
        <v>1104.9100000000001</v>
      </c>
      <c r="F7" s="16"/>
      <c r="G7" s="16">
        <f t="shared" si="4"/>
        <v>652.27333333333343</v>
      </c>
      <c r="H7" s="14">
        <v>1</v>
      </c>
      <c r="J7" s="16">
        <f t="shared" si="0"/>
        <v>652.27333333333343</v>
      </c>
      <c r="L7" s="3">
        <f t="shared" si="1"/>
        <v>1.7763788679276888E-5</v>
      </c>
      <c r="N7" s="16">
        <f>+L7*(assessment!$J$275*assessment!$F$3)</f>
        <v>551.21893552237839</v>
      </c>
      <c r="P7" s="6">
        <f>+N7/payroll!F7</f>
        <v>2.1824284993221222E-5</v>
      </c>
      <c r="R7" s="16">
        <f>IF(P7&lt;$R$2,N7, +payroll!F7 * $R$2)</f>
        <v>551.21893552237839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0</v>
      </c>
      <c r="E8" s="40">
        <v>3723.31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3.3799783335942199E-5</v>
      </c>
      <c r="N8" s="16">
        <f>+L8*(assessment!$J$275*assessment!$F$3)</f>
        <v>1048.8235886897244</v>
      </c>
      <c r="P8" s="6">
        <f>+N8/payroll!F8</f>
        <v>8.1558625503396834E-5</v>
      </c>
      <c r="R8" s="16">
        <f>IF(P8&lt;$R$2,N8, +payroll!F8 * $R$2)</f>
        <v>1048.8235886897244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40">
        <v>0</v>
      </c>
      <c r="D9" s="40">
        <v>542.66</v>
      </c>
      <c r="E9" s="40">
        <v>717.72</v>
      </c>
      <c r="F9" s="16"/>
      <c r="G9" s="16">
        <f t="shared" si="4"/>
        <v>420.12666666666672</v>
      </c>
      <c r="H9" s="14">
        <v>1</v>
      </c>
      <c r="J9" s="16">
        <f t="shared" si="0"/>
        <v>420.12666666666672</v>
      </c>
      <c r="L9" s="3">
        <f t="shared" si="1"/>
        <v>1.1441585825771918E-5</v>
      </c>
      <c r="N9" s="16">
        <f>+L9*(assessment!$J$275*assessment!$F$3)</f>
        <v>355.03792988302212</v>
      </c>
      <c r="P9" s="6">
        <f>+N9/payroll!F9</f>
        <v>2.7191910573095348E-4</v>
      </c>
      <c r="R9" s="16">
        <f>IF(P9&lt;$R$2,N9, +payroll!F9 * $R$2)</f>
        <v>355.03792988302212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+L10*(assessment!$J$275*assessment!$F$3)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+L11*(assessment!$J$275*assessment!$F$3)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+L12*(assessment!$J$275*assessment!$F$3)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+L13*(assessment!$J$275*assessment!$F$3)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27777.31</v>
      </c>
      <c r="D14" s="40">
        <v>4401.91</v>
      </c>
      <c r="E14" s="40">
        <v>5691.45</v>
      </c>
      <c r="F14" s="16"/>
      <c r="G14" s="16">
        <f t="shared" si="4"/>
        <v>12623.556666666665</v>
      </c>
      <c r="H14" s="14">
        <v>1</v>
      </c>
      <c r="J14" s="16">
        <f t="shared" si="0"/>
        <v>12623.556666666665</v>
      </c>
      <c r="L14" s="3">
        <f t="shared" si="1"/>
        <v>3.4378562107022144E-4</v>
      </c>
      <c r="N14" s="16">
        <f>+L14*(assessment!$J$275*assessment!$F$3)</f>
        <v>10667.833732749699</v>
      </c>
      <c r="P14" s="6">
        <f>+N14/payroll!F14</f>
        <v>7.1213003698056081E-4</v>
      </c>
      <c r="R14" s="16">
        <f>IF(P14&lt;$R$2,N14, +payroll!F14 * $R$2)</f>
        <v>10667.833732749699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+L15*(assessment!$J$275*assessment!$F$3)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554</v>
      </c>
      <c r="B16" t="s">
        <v>555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+L16*(assessment!$J$275*assessment!$F$3)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522</v>
      </c>
      <c r="C17" s="40">
        <v>8.1999999999999993</v>
      </c>
      <c r="D17" s="40">
        <v>0</v>
      </c>
      <c r="E17" s="40">
        <v>0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7.4438664348315348E-8</v>
      </c>
      <c r="N17" s="16">
        <f>+L17*(assessment!$J$275*assessment!$F$3)</f>
        <v>2.3098676788276395</v>
      </c>
      <c r="P17" s="6">
        <f>+N17/payroll!F17</f>
        <v>6.0009312779328747E-7</v>
      </c>
      <c r="R17" s="16">
        <f>IF(P17&lt;$R$2,N17, +payroll!F17 * $R$2)</f>
        <v>2.3098676788276395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523</v>
      </c>
      <c r="C18" s="40">
        <v>0</v>
      </c>
      <c r="D18" s="40">
        <v>0</v>
      </c>
      <c r="E18" s="40">
        <v>614.67999999999995</v>
      </c>
      <c r="F18" s="16"/>
      <c r="G18" s="16">
        <f t="shared" si="4"/>
        <v>204.89333333333332</v>
      </c>
      <c r="H18" s="14">
        <v>1</v>
      </c>
      <c r="J18" s="16">
        <f t="shared" si="0"/>
        <v>204.89333333333332</v>
      </c>
      <c r="L18" s="3">
        <f t="shared" si="1"/>
        <v>5.5799949026368886E-6</v>
      </c>
      <c r="N18" s="16">
        <f>+L18*(assessment!$J$275*assessment!$F$3)</f>
        <v>173.14993473436266</v>
      </c>
      <c r="P18" s="6">
        <f>+N18/payroll!F18</f>
        <v>5.7740841531880604E-5</v>
      </c>
      <c r="R18" s="16">
        <f>IF(P18&lt;$R$2,N18, +payroll!F18 * $R$2)</f>
        <v>173.14993473436266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524</v>
      </c>
      <c r="C19" s="40">
        <v>0</v>
      </c>
      <c r="D19" s="40">
        <v>1098.99</v>
      </c>
      <c r="E19" s="40">
        <v>10234.33</v>
      </c>
      <c r="F19" s="16"/>
      <c r="G19" s="16">
        <f t="shared" si="4"/>
        <v>3777.7733333333331</v>
      </c>
      <c r="H19" s="14">
        <v>1</v>
      </c>
      <c r="J19" s="16">
        <f t="shared" si="0"/>
        <v>3777.7733333333331</v>
      </c>
      <c r="L19" s="3">
        <f t="shared" si="1"/>
        <v>1.0288258578439627E-4</v>
      </c>
      <c r="N19" s="16">
        <f>+L19*(assessment!$J$275*assessment!$F$3)</f>
        <v>3192.4962880257158</v>
      </c>
      <c r="P19" s="6">
        <f>+N19/payroll!F19</f>
        <v>1.1463011590630615E-3</v>
      </c>
      <c r="R19" s="16">
        <f>IF(P19&lt;$R$2,N19, +payroll!F19 * $R$2)</f>
        <v>3192.4962880257158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525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+L20*(assessment!$J$275*assessment!$F$3)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526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+L21*(assessment!$J$275*assessment!$F$3)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527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+L22*(assessment!$J$275*assessment!$F$3)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528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+L23*(assessment!$J$275*assessment!$F$3)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529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+L24*(assessment!$J$275*assessment!$F$3)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530</v>
      </c>
      <c r="C25" s="40">
        <v>3789.77</v>
      </c>
      <c r="D25" s="40">
        <v>4671.41</v>
      </c>
      <c r="E25" s="40">
        <v>0</v>
      </c>
      <c r="F25" s="16"/>
      <c r="G25" s="16">
        <f t="shared" si="4"/>
        <v>2820.3933333333334</v>
      </c>
      <c r="H25" s="14">
        <v>1</v>
      </c>
      <c r="J25" s="16">
        <f t="shared" si="0"/>
        <v>2820.3933333333334</v>
      </c>
      <c r="L25" s="3">
        <f t="shared" si="1"/>
        <v>7.6809626586668174E-5</v>
      </c>
      <c r="N25" s="16">
        <f>+L25*(assessment!$J$275*assessment!$F$3)</f>
        <v>2383.4397813101041</v>
      </c>
      <c r="P25" s="6">
        <f>+N25/payroll!F25</f>
        <v>1.3426638376088341E-3</v>
      </c>
      <c r="R25" s="16">
        <f>IF(P25&lt;$R$2,N25, +payroll!F25 * $R$2)</f>
        <v>2383.4397813101041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531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+L26*(assessment!$J$275*assessment!$F$3)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532</v>
      </c>
      <c r="C27" s="40">
        <v>7.9</v>
      </c>
      <c r="D27" s="40">
        <v>0</v>
      </c>
      <c r="E27" s="40">
        <v>0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7.1715298579474562E-8</v>
      </c>
      <c r="N27" s="16">
        <f>+L27*(assessment!$J$275*assessment!$F$3)</f>
        <v>2.22536032472419</v>
      </c>
      <c r="P27" s="6">
        <f>+N27/payroll!F27</f>
        <v>1.6369080805962104E-6</v>
      </c>
      <c r="R27" s="16">
        <f>IF(P27&lt;$R$2,N27, +payroll!F27 * $R$2)</f>
        <v>2.22536032472419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533</v>
      </c>
      <c r="C28" s="40">
        <v>0</v>
      </c>
      <c r="D28" s="40">
        <v>0</v>
      </c>
      <c r="E28" s="40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+L28*(assessment!$J$275*assessment!$F$3)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534</v>
      </c>
      <c r="C29" s="40">
        <v>0</v>
      </c>
      <c r="D29" s="40">
        <v>0</v>
      </c>
      <c r="E29" s="40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+L29*(assessment!$J$275*assessment!$F$3)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535</v>
      </c>
      <c r="C30" s="40">
        <v>93847.61</v>
      </c>
      <c r="D30" s="40">
        <v>73751.17</v>
      </c>
      <c r="E30" s="40">
        <v>46375.48</v>
      </c>
      <c r="F30" s="16"/>
      <c r="G30" s="16">
        <f t="shared" si="4"/>
        <v>71324.753333333341</v>
      </c>
      <c r="H30" s="14">
        <v>1</v>
      </c>
      <c r="J30" s="16">
        <f t="shared" si="0"/>
        <v>71324.753333333341</v>
      </c>
      <c r="L30" s="3">
        <f t="shared" si="1"/>
        <v>1.9424339169901419E-3</v>
      </c>
      <c r="N30" s="16">
        <f>+L30*(assessment!$J$275*assessment!$F$3)</f>
        <v>60274.661862812442</v>
      </c>
      <c r="P30" s="6">
        <f>+N30/payroll!F30</f>
        <v>1.4936251969948414E-2</v>
      </c>
      <c r="R30" s="16">
        <f>IF(P30&lt;$R$2,N30, +payroll!F30 * $R$2)</f>
        <v>60274.661862812442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536</v>
      </c>
      <c r="C31" s="40">
        <v>532580.16</v>
      </c>
      <c r="D31" s="40">
        <v>473566.25</v>
      </c>
      <c r="E31" s="40">
        <v>582785.47</v>
      </c>
      <c r="F31" s="16"/>
      <c r="G31" s="16">
        <f t="shared" si="4"/>
        <v>529643.96</v>
      </c>
      <c r="H31" s="14">
        <v>1</v>
      </c>
      <c r="J31" s="16">
        <f t="shared" si="0"/>
        <v>529643.96</v>
      </c>
      <c r="L31" s="3">
        <f t="shared" si="1"/>
        <v>1.442414230337289E-2</v>
      </c>
      <c r="N31" s="16">
        <f>+L31*(assessment!$J$275*assessment!$F$3)</f>
        <v>447588.09676473634</v>
      </c>
      <c r="P31" s="6">
        <f>+N31/payroll!F31</f>
        <v>4.99575444189671E-3</v>
      </c>
      <c r="R31" s="16">
        <f>IF(P31&lt;$R$2,N31, +payroll!F31 * $R$2)</f>
        <v>447588.09676473634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+L32*(assessment!$J$275*assessment!$F$3)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+L33*(assessment!$J$275*assessment!$F$3)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1097.78</v>
      </c>
      <c r="D34" s="40">
        <v>365.86</v>
      </c>
      <c r="E34" s="40">
        <v>638.23</v>
      </c>
      <c r="F34" s="16"/>
      <c r="G34" s="16">
        <f t="shared" si="4"/>
        <v>700.62333333333333</v>
      </c>
      <c r="H34" s="14">
        <v>1</v>
      </c>
      <c r="J34" s="16">
        <f t="shared" si="0"/>
        <v>700.62333333333333</v>
      </c>
      <c r="L34" s="3">
        <f t="shared" si="1"/>
        <v>1.9080536028511417E-5</v>
      </c>
      <c r="N34" s="16">
        <f>+L34*(assessment!$J$275*assessment!$F$3)</f>
        <v>592.07824123139653</v>
      </c>
      <c r="P34" s="6">
        <f>+N34/payroll!F34</f>
        <v>3.432634700151898E-5</v>
      </c>
      <c r="R34" s="16">
        <f>IF(P34&lt;$R$2,N34, +payroll!F34 * $R$2)</f>
        <v>592.07824123139653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263238.69</v>
      </c>
      <c r="D35" s="40">
        <v>193160.32000000001</v>
      </c>
      <c r="E35" s="40">
        <v>239134.37</v>
      </c>
      <c r="F35" s="16"/>
      <c r="G35" s="16">
        <f t="shared" si="4"/>
        <v>231844.46</v>
      </c>
      <c r="H35" s="14">
        <v>1</v>
      </c>
      <c r="J35" s="16">
        <f t="shared" si="0"/>
        <v>231844.46</v>
      </c>
      <c r="L35" s="3">
        <f t="shared" si="1"/>
        <v>6.3139726605938151E-3</v>
      </c>
      <c r="N35" s="16">
        <f>+L35*(assessment!$J$275*assessment!$F$3)</f>
        <v>195925.61878143207</v>
      </c>
      <c r="P35" s="6">
        <f>+N35/payroll!F35</f>
        <v>9.5869768498111339E-4</v>
      </c>
      <c r="R35" s="16">
        <f>IF(P35&lt;$R$2,N35, +payroll!F35 * $R$2)</f>
        <v>195925.61878143207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502</v>
      </c>
      <c r="C36" s="40">
        <v>52604.54</v>
      </c>
      <c r="D36" s="40">
        <v>18840.32</v>
      </c>
      <c r="E36" s="40">
        <v>12804.6</v>
      </c>
      <c r="F36" s="16"/>
      <c r="G36" s="16">
        <f t="shared" si="4"/>
        <v>28083.153333333335</v>
      </c>
      <c r="H36" s="14">
        <v>1</v>
      </c>
      <c r="J36" s="16">
        <f t="shared" si="0"/>
        <v>28083.153333333335</v>
      </c>
      <c r="L36" s="3">
        <f t="shared" si="1"/>
        <v>7.6480698469107578E-4</v>
      </c>
      <c r="N36" s="16">
        <f>+L36*(assessment!$J$275*assessment!$F$3)</f>
        <v>23732.329830814891</v>
      </c>
      <c r="P36" s="6">
        <f>+N36/payroll!F36</f>
        <v>1.6623973812059374E-3</v>
      </c>
      <c r="R36" s="16">
        <f>IF(P36&lt;$R$2,N36, +payroll!F36 * $R$2)</f>
        <v>23732.329830814891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58224.91</v>
      </c>
      <c r="D37" s="40">
        <v>118526.04</v>
      </c>
      <c r="E37" s="40">
        <v>135891.38</v>
      </c>
      <c r="F37" s="16"/>
      <c r="G37" s="16">
        <f t="shared" si="4"/>
        <v>104214.11</v>
      </c>
      <c r="H37" s="14">
        <v>1</v>
      </c>
      <c r="J37" s="16">
        <f t="shared" si="0"/>
        <v>104214.11</v>
      </c>
      <c r="L37" s="3">
        <f t="shared" ref="L37:L68" si="5">+J37/$J$267</f>
        <v>2.8381313980421034E-3</v>
      </c>
      <c r="N37" s="16">
        <f>+L37*(assessment!$J$275*assessment!$F$3)</f>
        <v>88068.586963459165</v>
      </c>
      <c r="P37" s="6">
        <f>+N37/payroll!F37</f>
        <v>5.4527984871960899E-4</v>
      </c>
      <c r="R37" s="16">
        <f>IF(P37&lt;$R$2,N37, +payroll!F37 * $R$2)</f>
        <v>88068.586963459165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14660.97</v>
      </c>
      <c r="D38" s="40">
        <v>6604.48</v>
      </c>
      <c r="E38" s="40">
        <v>30540</v>
      </c>
      <c r="F38" s="16"/>
      <c r="G38" s="16">
        <f t="shared" si="4"/>
        <v>17268.483333333334</v>
      </c>
      <c r="H38" s="14">
        <v>1</v>
      </c>
      <c r="J38" s="16">
        <f t="shared" si="0"/>
        <v>17268.483333333334</v>
      </c>
      <c r="L38" s="3">
        <f t="shared" si="5"/>
        <v>4.7028396389797977E-4</v>
      </c>
      <c r="N38" s="16">
        <f>+L38*(assessment!$J$275*assessment!$F$3)</f>
        <v>14593.138358795288</v>
      </c>
      <c r="P38" s="6">
        <f>+N38/payroll!F38</f>
        <v>3.3008874770404975E-4</v>
      </c>
      <c r="R38" s="16">
        <f>IF(P38&lt;$R$2,N38, +payroll!F38 * $R$2)</f>
        <v>14593.138358795288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469.98</v>
      </c>
      <c r="D39" s="40">
        <v>3149.54</v>
      </c>
      <c r="E39" s="40">
        <v>16466.599999999999</v>
      </c>
      <c r="F39" s="16"/>
      <c r="G39" s="16">
        <f t="shared" si="4"/>
        <v>6695.373333333333</v>
      </c>
      <c r="H39" s="14">
        <v>1</v>
      </c>
      <c r="J39" s="16">
        <f t="shared" si="0"/>
        <v>6695.373333333333</v>
      </c>
      <c r="L39" s="3">
        <f t="shared" si="5"/>
        <v>1.8233950545609563E-4</v>
      </c>
      <c r="N39" s="16">
        <f>+L39*(assessment!$J$275*assessment!$F$3)</f>
        <v>5658.0828513479801</v>
      </c>
      <c r="P39" s="6">
        <f>+N39/payroll!F39</f>
        <v>8.8109569209448798E-4</v>
      </c>
      <c r="R39" s="16">
        <f>IF(P39&lt;$R$2,N39, +payroll!F39 * $R$2)</f>
        <v>5658.0828513479801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2312.5500000000002</v>
      </c>
      <c r="D40" s="40">
        <v>1483.07</v>
      </c>
      <c r="E40" s="40">
        <v>5282.17</v>
      </c>
      <c r="F40" s="16"/>
      <c r="G40" s="16">
        <f t="shared" si="4"/>
        <v>3025.9300000000003</v>
      </c>
      <c r="H40" s="14">
        <v>1</v>
      </c>
      <c r="J40" s="16">
        <f t="shared" si="0"/>
        <v>3025.9300000000003</v>
      </c>
      <c r="L40" s="3">
        <f t="shared" si="5"/>
        <v>8.2407141809084616E-5</v>
      </c>
      <c r="N40" s="16">
        <f>+L40*(assessment!$J$275*assessment!$F$3)</f>
        <v>2557.1333800225325</v>
      </c>
      <c r="P40" s="6">
        <f>+N40/payroll!F40</f>
        <v>2.5742384056530655E-4</v>
      </c>
      <c r="R40" s="16">
        <f>IF(P40&lt;$R$2,N40, +payroll!F40 * $R$2)</f>
        <v>2557.1333800225325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+L41*(assessment!$J$275*assessment!$F$3)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537</v>
      </c>
      <c r="C42" s="40">
        <v>655.77</v>
      </c>
      <c r="D42" s="40">
        <v>192.21</v>
      </c>
      <c r="E42" s="40">
        <v>1462.33</v>
      </c>
      <c r="F42" s="16"/>
      <c r="G42" s="16">
        <f t="shared" si="4"/>
        <v>770.10333333333335</v>
      </c>
      <c r="H42" s="14">
        <v>1</v>
      </c>
      <c r="J42" s="16">
        <f t="shared" si="0"/>
        <v>770.10333333333335</v>
      </c>
      <c r="L42" s="3">
        <f t="shared" si="5"/>
        <v>2.0972730564702008E-5</v>
      </c>
      <c r="N42" s="16">
        <f>+L42*(assessment!$J$275*assessment!$F$3)</f>
        <v>650.79395086247382</v>
      </c>
      <c r="P42" s="6">
        <f>+N42/payroll!F42</f>
        <v>1.1134592390728942E-4</v>
      </c>
      <c r="R42" s="16">
        <f>IF(P42&lt;$R$2,N42, +payroll!F42 * $R$2)</f>
        <v>650.79395086247382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0</v>
      </c>
      <c r="D43" s="40">
        <v>0</v>
      </c>
      <c r="E43" s="40">
        <v>569.02</v>
      </c>
      <c r="F43" s="16"/>
      <c r="G43" s="16">
        <f t="shared" si="4"/>
        <v>189.67333333333332</v>
      </c>
      <c r="H43" s="14">
        <v>1</v>
      </c>
      <c r="J43" s="16">
        <f t="shared" si="0"/>
        <v>189.67333333333332</v>
      </c>
      <c r="L43" s="3">
        <f t="shared" si="5"/>
        <v>5.1654986326193175E-6</v>
      </c>
      <c r="N43" s="16">
        <f>+L43*(assessment!$J$275*assessment!$F$3)</f>
        <v>160.28791543981751</v>
      </c>
      <c r="P43" s="6">
        <f>+N43/payroll!F43</f>
        <v>1.0653789807488243E-5</v>
      </c>
      <c r="R43" s="16">
        <f>IF(P43&lt;$R$2,N43, +payroll!F43 * $R$2)</f>
        <v>160.28791543981751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538</v>
      </c>
      <c r="C44" s="40">
        <v>327137.28999999998</v>
      </c>
      <c r="D44" s="40">
        <v>201124.57</v>
      </c>
      <c r="E44" s="40">
        <v>249207.95</v>
      </c>
      <c r="F44" s="16"/>
      <c r="G44" s="16">
        <f t="shared" si="4"/>
        <v>259156.60333333336</v>
      </c>
      <c r="H44" s="14">
        <v>1</v>
      </c>
      <c r="J44" s="16">
        <f t="shared" si="0"/>
        <v>259156.60333333336</v>
      </c>
      <c r="L44" s="3">
        <f t="shared" si="5"/>
        <v>7.0577822228705522E-3</v>
      </c>
      <c r="N44" s="16">
        <f>+L44*(assessment!$J$275*assessment!$F$3)</f>
        <v>219006.38846137398</v>
      </c>
      <c r="P44" s="6">
        <f>+N44/payroll!F44</f>
        <v>1.7533200789425268E-3</v>
      </c>
      <c r="R44" s="16">
        <f>IF(P44&lt;$R$2,N44, +payroll!F44 * $R$2)</f>
        <v>219006.38846137398</v>
      </c>
      <c r="T44" s="5">
        <f t="shared" si="2"/>
        <v>0</v>
      </c>
      <c r="V44">
        <f t="shared" si="3"/>
        <v>1</v>
      </c>
    </row>
    <row r="45" spans="1:22">
      <c r="A45" t="s">
        <v>561</v>
      </c>
      <c r="B45" t="s">
        <v>562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+L45*(assessment!$J$275*assessment!$F$3)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21761.59</v>
      </c>
      <c r="D46" s="40">
        <v>542.30999999999995</v>
      </c>
      <c r="E46" s="40">
        <v>9755.51</v>
      </c>
      <c r="F46" s="16"/>
      <c r="G46" s="16">
        <f t="shared" si="4"/>
        <v>10686.470000000001</v>
      </c>
      <c r="H46" s="14">
        <v>1</v>
      </c>
      <c r="J46" s="16">
        <f t="shared" si="0"/>
        <v>10686.470000000001</v>
      </c>
      <c r="L46" s="3">
        <f t="shared" si="5"/>
        <v>2.9103166587744213E-4</v>
      </c>
      <c r="N46" s="16">
        <f>+L46*(assessment!$J$275*assessment!$F$3)</f>
        <v>9030.8530440589821</v>
      </c>
      <c r="P46" s="6">
        <f>+N46/payroll!F46</f>
        <v>1.7174973316542621E-3</v>
      </c>
      <c r="R46" s="16">
        <f>IF(P46&lt;$R$2,N46, +payroll!F46 * $R$2)</f>
        <v>9030.8530440589821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2239.71</v>
      </c>
      <c r="D47" s="40">
        <v>166.09</v>
      </c>
      <c r="E47" s="40">
        <v>16108.8</v>
      </c>
      <c r="F47" s="16"/>
      <c r="G47" s="16">
        <f t="shared" si="4"/>
        <v>6171.5333333333328</v>
      </c>
      <c r="H47" s="14">
        <v>1</v>
      </c>
      <c r="J47" s="16">
        <f t="shared" si="0"/>
        <v>6171.5333333333328</v>
      </c>
      <c r="L47" s="3">
        <f t="shared" si="5"/>
        <v>1.6807342621259994E-4</v>
      </c>
      <c r="N47" s="16">
        <f>+L47*(assessment!$J$275*assessment!$F$3)</f>
        <v>5215.399527612466</v>
      </c>
      <c r="P47" s="6">
        <f>+N47/payroll!F47</f>
        <v>2.7521940610363758E-4</v>
      </c>
      <c r="R47" s="16">
        <f>IF(P47&lt;$R$2,N47, +payroll!F47 * $R$2)</f>
        <v>5215.399527612466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+L48*(assessment!$J$275*assessment!$F$3)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+L49*(assessment!$J$275*assessment!$F$3)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+L50*(assessment!$J$275*assessment!$F$3)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40">
        <v>0</v>
      </c>
      <c r="D51" s="40">
        <v>0</v>
      </c>
      <c r="E51" s="40">
        <v>3625.74</v>
      </c>
      <c r="F51" s="16"/>
      <c r="G51" s="16">
        <f t="shared" si="4"/>
        <v>1208.58</v>
      </c>
      <c r="H51" s="14">
        <v>1</v>
      </c>
      <c r="J51" s="16">
        <f t="shared" si="0"/>
        <v>1208.58</v>
      </c>
      <c r="L51" s="3">
        <f t="shared" si="5"/>
        <v>3.291405400905621E-5</v>
      </c>
      <c r="N51" s="16">
        <f>+L51*(assessment!$J$275*assessment!$F$3)</f>
        <v>1021.3389802234789</v>
      </c>
      <c r="P51" s="6">
        <f>+N51/payroll!F51</f>
        <v>5.9084780967457113E-4</v>
      </c>
      <c r="R51" s="16">
        <f>IF(P51&lt;$R$2,N51, +payroll!F51 * $R$2)</f>
        <v>1021.3389802234789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+L52*(assessment!$J$275*assessment!$F$3)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+L53*(assessment!$J$275*assessment!$F$3)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503</v>
      </c>
      <c r="C54" s="40">
        <v>3068.68</v>
      </c>
      <c r="D54" s="40">
        <v>186.43</v>
      </c>
      <c r="E54" s="40">
        <v>15323.02</v>
      </c>
      <c r="F54" s="16"/>
      <c r="G54" s="16">
        <f t="shared" si="4"/>
        <v>6192.71</v>
      </c>
      <c r="H54" s="14">
        <v>1</v>
      </c>
      <c r="J54" s="16">
        <f t="shared" si="0"/>
        <v>6192.71</v>
      </c>
      <c r="L54" s="3">
        <f t="shared" si="5"/>
        <v>1.6865014430358149E-4</v>
      </c>
      <c r="N54" s="16">
        <f>+L54*(assessment!$J$275*assessment!$F$3)</f>
        <v>5233.2953682997741</v>
      </c>
      <c r="P54" s="6">
        <f>+N54/payroll!F54</f>
        <v>2.7218211440209873E-4</v>
      </c>
      <c r="R54" s="16">
        <f>IF(P54&lt;$R$2,N54, +payroll!F54 * $R$2)</f>
        <v>5233.2953682997741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+L55*(assessment!$J$275*assessment!$F$3)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565</v>
      </c>
      <c r="C56" s="40">
        <v>175639.37</v>
      </c>
      <c r="D56" s="40">
        <v>417539.32</v>
      </c>
      <c r="E56" s="40">
        <v>296990.25</v>
      </c>
      <c r="F56" s="16"/>
      <c r="G56" s="16">
        <f t="shared" si="4"/>
        <v>296722.98</v>
      </c>
      <c r="H56" s="14">
        <v>1</v>
      </c>
      <c r="J56" s="16">
        <f t="shared" ref="J56:J102" si="6">+G56*H56</f>
        <v>296722.98</v>
      </c>
      <c r="L56" s="3">
        <f t="shared" si="5"/>
        <v>8.0808520656043513E-3</v>
      </c>
      <c r="N56" s="16">
        <f>+L56*(assessment!$J$275*assessment!$F$3)</f>
        <v>250752.73941490985</v>
      </c>
      <c r="P56" s="6">
        <f>+N56/payroll!F56</f>
        <v>9.6082752850383153E-3</v>
      </c>
      <c r="R56" s="16">
        <f>IF(P56&lt;$R$2,N56, +payroll!F56 * $R$2)</f>
        <v>250752.73941490985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40">
        <v>1509.16</v>
      </c>
      <c r="D57" s="40">
        <v>17821.68</v>
      </c>
      <c r="E57" s="40">
        <v>6294.72</v>
      </c>
      <c r="F57" s="16"/>
      <c r="G57" s="16">
        <f t="shared" si="4"/>
        <v>8541.8533333333344</v>
      </c>
      <c r="H57" s="14">
        <v>1</v>
      </c>
      <c r="J57" s="16">
        <f t="shared" si="6"/>
        <v>8541.8533333333344</v>
      </c>
      <c r="L57" s="3">
        <f t="shared" si="5"/>
        <v>2.3262590970458738E-4</v>
      </c>
      <c r="N57" s="16">
        <f>+L57*(assessment!$J$275*assessment!$F$3)</f>
        <v>7218.4942433973692</v>
      </c>
      <c r="P57" s="6">
        <f>+N57/payroll!F57</f>
        <v>4.3675569754356901E-4</v>
      </c>
      <c r="R57" s="16">
        <f>IF(P57&lt;$R$2,N57, +payroll!F57 * $R$2)</f>
        <v>7218.4942433973692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2105818.88</v>
      </c>
      <c r="D58" s="40">
        <v>1587802.52</v>
      </c>
      <c r="E58" s="40">
        <v>2183005.25</v>
      </c>
      <c r="F58" s="16"/>
      <c r="G58" s="16">
        <f t="shared" si="4"/>
        <v>1958875.55</v>
      </c>
      <c r="H58" s="14">
        <v>1</v>
      </c>
      <c r="J58" s="16">
        <f t="shared" si="6"/>
        <v>1958875.55</v>
      </c>
      <c r="L58" s="3">
        <f t="shared" si="5"/>
        <v>5.3347346182892066E-2</v>
      </c>
      <c r="N58" s="16">
        <f>+L58*(assessment!$J$275*assessment!$F$3)</f>
        <v>1655393.8974844085</v>
      </c>
      <c r="P58" s="6">
        <f>+N58/payroll!F58</f>
        <v>2.9264269794394538E-3</v>
      </c>
      <c r="R58" s="16">
        <f>IF(P58&lt;$R$2,N58, +payroll!F58 * $R$2)</f>
        <v>1655393.8974844085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563</v>
      </c>
      <c r="C59" s="40">
        <v>0</v>
      </c>
      <c r="D59" s="40">
        <v>0</v>
      </c>
      <c r="E59" s="40">
        <v>0</v>
      </c>
      <c r="F59" s="16"/>
      <c r="G59" s="16">
        <f t="shared" si="4"/>
        <v>0</v>
      </c>
      <c r="H59" s="14">
        <v>1</v>
      </c>
      <c r="J59" s="16">
        <f t="shared" si="6"/>
        <v>0</v>
      </c>
      <c r="L59" s="3">
        <f t="shared" si="5"/>
        <v>0</v>
      </c>
      <c r="N59" s="16">
        <f>+L59*(assessment!$J$275*assessment!$F$3)</f>
        <v>0</v>
      </c>
      <c r="P59" s="6">
        <f>+N59/payroll!F59</f>
        <v>0</v>
      </c>
      <c r="R59" s="16">
        <f>IF(P59&lt;$R$2,N59, +payroll!F59 * $R$2)</f>
        <v>0</v>
      </c>
      <c r="T59" s="5">
        <f t="shared" si="7"/>
        <v>0</v>
      </c>
      <c r="V59" t="e">
        <f t="shared" si="8"/>
        <v>#DIV/0!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+L60*(assessment!$J$275*assessment!$F$3)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+L61*(assessment!$J$275*assessment!$F$3)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495</v>
      </c>
      <c r="B62" t="s">
        <v>496</v>
      </c>
      <c r="C62" s="40">
        <v>5596.49</v>
      </c>
      <c r="D62" s="40">
        <v>16912.759999999998</v>
      </c>
      <c r="E62" s="40">
        <v>15484.89</v>
      </c>
      <c r="F62" s="16"/>
      <c r="G62" s="16">
        <f t="shared" si="4"/>
        <v>12664.713333333333</v>
      </c>
      <c r="H62" s="14">
        <v>1</v>
      </c>
      <c r="J62" s="16">
        <f>+G62*H62</f>
        <v>12664.713333333333</v>
      </c>
      <c r="L62" s="3">
        <f t="shared" si="5"/>
        <v>3.4490646764181738E-4</v>
      </c>
      <c r="N62" s="16">
        <f>+L62*(assessment!$J$275*assessment!$F$3)</f>
        <v>10702.614142786877</v>
      </c>
      <c r="P62" s="6">
        <f>+N62/payroll!F62</f>
        <v>1.4736523843148178E-3</v>
      </c>
      <c r="R62" s="16">
        <f>IF(P62&lt;$R$2,N62, +payroll!F62 * $R$2)</f>
        <v>10702.614142786877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497</v>
      </c>
      <c r="C63" s="40">
        <v>8.1999999999999993</v>
      </c>
      <c r="D63" s="40">
        <v>8.1999999999999993</v>
      </c>
      <c r="E63" s="40">
        <v>0</v>
      </c>
      <c r="F63" s="16"/>
      <c r="G63" s="16">
        <f t="shared" si="4"/>
        <v>5.4666666666666659</v>
      </c>
      <c r="H63" s="14">
        <v>1</v>
      </c>
      <c r="J63" s="16">
        <f t="shared" si="6"/>
        <v>5.4666666666666659</v>
      </c>
      <c r="L63" s="3">
        <f t="shared" si="5"/>
        <v>1.488773286966307E-7</v>
      </c>
      <c r="N63" s="16">
        <f>+L63*(assessment!$J$275*assessment!$F$3)</f>
        <v>4.6197353576552791</v>
      </c>
      <c r="P63" s="6">
        <f>+N63/payroll!F63</f>
        <v>1.283456867851706E-6</v>
      </c>
      <c r="R63" s="16">
        <f>IF(P63&lt;$R$2,N63, +payroll!F63 * $R$2)</f>
        <v>4.6197353576552791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0</v>
      </c>
      <c r="D64" s="40">
        <v>9302.33</v>
      </c>
      <c r="E64" s="40">
        <v>0</v>
      </c>
      <c r="F64" s="16"/>
      <c r="G64" s="16">
        <f t="shared" si="4"/>
        <v>3100.7766666666666</v>
      </c>
      <c r="H64" s="14">
        <v>1</v>
      </c>
      <c r="J64" s="16">
        <f t="shared" si="6"/>
        <v>3100.7766666666666</v>
      </c>
      <c r="L64" s="3">
        <f t="shared" si="5"/>
        <v>8.4445490308202983E-5</v>
      </c>
      <c r="N64" s="16">
        <f>+L64*(assessment!$J$275*assessment!$F$3)</f>
        <v>2620.3843176571613</v>
      </c>
      <c r="P64" s="6">
        <f>+N64/payroll!F64</f>
        <v>1.6348214496253691E-4</v>
      </c>
      <c r="R64" s="16">
        <f>IF(P64&lt;$R$2,N64, +payroll!F64 * $R$2)</f>
        <v>2620.3843176571613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2852.76</v>
      </c>
      <c r="D65" s="40">
        <v>16692.509999999998</v>
      </c>
      <c r="E65" s="40">
        <v>4736.82</v>
      </c>
      <c r="F65" s="16"/>
      <c r="G65" s="16">
        <f t="shared" si="4"/>
        <v>8094.0299999999988</v>
      </c>
      <c r="H65" s="14">
        <v>1</v>
      </c>
      <c r="J65" s="16">
        <f t="shared" si="6"/>
        <v>8094.0299999999988</v>
      </c>
      <c r="L65" s="3">
        <f t="shared" si="5"/>
        <v>2.2043004233970545E-4</v>
      </c>
      <c r="N65" s="16">
        <f>+L65*(assessment!$J$275*assessment!$F$3)</f>
        <v>6840.0505933394925</v>
      </c>
      <c r="P65" s="6">
        <f>+N65/payroll!F65</f>
        <v>3.6171335438767659E-4</v>
      </c>
      <c r="R65" s="16">
        <f>IF(P65&lt;$R$2,N65, +payroll!F65 * $R$2)</f>
        <v>6840.0505933394925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88862.62</v>
      </c>
      <c r="D66" s="40">
        <v>72383.59</v>
      </c>
      <c r="E66" s="40">
        <v>34110.81</v>
      </c>
      <c r="F66" s="16"/>
      <c r="G66" s="16">
        <f t="shared" si="4"/>
        <v>65119.006666666661</v>
      </c>
      <c r="H66" s="14">
        <v>1</v>
      </c>
      <c r="J66" s="16">
        <f t="shared" si="6"/>
        <v>65119.006666666661</v>
      </c>
      <c r="L66" s="3">
        <f t="shared" si="5"/>
        <v>1.7734287365691623E-3</v>
      </c>
      <c r="N66" s="16">
        <f>+L66*(assessment!$J$275*assessment!$F$3)</f>
        <v>55030.34955244937</v>
      </c>
      <c r="P66" s="6">
        <f>+N66/payroll!F66</f>
        <v>7.5114373695451956E-4</v>
      </c>
      <c r="R66" s="16">
        <f>IF(P66&lt;$R$2,N66, +payroll!F66 * $R$2)</f>
        <v>55030.34955244937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539</v>
      </c>
      <c r="C67" s="40">
        <v>48072.6</v>
      </c>
      <c r="D67" s="40">
        <v>15718.47</v>
      </c>
      <c r="E67" s="40">
        <v>38562.44</v>
      </c>
      <c r="F67" s="16"/>
      <c r="G67" s="16">
        <f t="shared" si="4"/>
        <v>34117.83666666667</v>
      </c>
      <c r="H67" s="14">
        <v>1</v>
      </c>
      <c r="J67" s="16">
        <f t="shared" si="6"/>
        <v>34117.83666666667</v>
      </c>
      <c r="L67" s="3">
        <f t="shared" si="5"/>
        <v>9.2915348484901722E-4</v>
      </c>
      <c r="N67" s="16">
        <f>+L67*(assessment!$J$275*assessment!$F$3)</f>
        <v>28832.081044336792</v>
      </c>
      <c r="P67" s="6">
        <f>+N67/payroll!F67</f>
        <v>7.0322065645595758E-4</v>
      </c>
      <c r="R67" s="16">
        <f>IF(P67&lt;$R$2,N67, +payroll!F67 * $R$2)</f>
        <v>28832.081044336792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+L68*(assessment!$J$275*assessment!$F$3)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100" si="9">+J69/$J$267</f>
        <v>0</v>
      </c>
      <c r="N69" s="16">
        <f>+L69*(assessment!$J$275*assessment!$F$3)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73372.149999999994</v>
      </c>
      <c r="D70" s="40">
        <v>51549.31</v>
      </c>
      <c r="E70" s="40">
        <v>156017.06</v>
      </c>
      <c r="F70" s="16"/>
      <c r="G70" s="16">
        <f t="shared" ref="G70:G134" si="10">IF(SUM(C70:E70)&gt;0,AVERAGE(C70:E70),0)</f>
        <v>93646.17333333334</v>
      </c>
      <c r="H70" s="14">
        <v>1</v>
      </c>
      <c r="J70" s="16">
        <f t="shared" si="6"/>
        <v>93646.17333333334</v>
      </c>
      <c r="L70" s="3">
        <f t="shared" si="9"/>
        <v>2.5503278283893274E-3</v>
      </c>
      <c r="N70" s="16">
        <f>+L70*(assessment!$J$275*assessment!$F$3)</f>
        <v>79137.903303130806</v>
      </c>
      <c r="P70" s="6">
        <f>+N70/payroll!F70</f>
        <v>2.4336702214794157E-3</v>
      </c>
      <c r="R70" s="16">
        <f>IF(P70&lt;$R$2,N70, +payroll!F70 * $R$2)</f>
        <v>79137.903303130806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0</v>
      </c>
      <c r="E71" s="40">
        <v>275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2.4964186214374057E-6</v>
      </c>
      <c r="N71" s="16">
        <f>+L71*(assessment!$J$275*assessment!$F$3)</f>
        <v>77.465074594829403</v>
      </c>
      <c r="P71" s="6">
        <f>+N71/payroll!F71</f>
        <v>5.9064690835352576E-5</v>
      </c>
      <c r="R71" s="16">
        <f>IF(P71&lt;$R$2,N71, +payroll!F71 * $R$2)</f>
        <v>77.465074594829403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+L72*(assessment!$J$275*assessment!$F$3)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+L73*(assessment!$J$275*assessment!$F$3)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+L74*(assessment!$J$275*assessment!$F$3)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+L75*(assessment!$J$275*assessment!$F$3)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17571.400000000001</v>
      </c>
      <c r="D76" s="40">
        <v>-1104.1600000000001</v>
      </c>
      <c r="E76" s="40">
        <v>1763.44</v>
      </c>
      <c r="F76" s="16"/>
      <c r="G76" s="16">
        <f t="shared" si="10"/>
        <v>6076.8933333333334</v>
      </c>
      <c r="H76" s="14">
        <v>1</v>
      </c>
      <c r="J76" s="16">
        <f t="shared" si="6"/>
        <v>6076.8933333333334</v>
      </c>
      <c r="L76" s="3">
        <f t="shared" si="9"/>
        <v>1.6549603284896902E-4</v>
      </c>
      <c r="N76" s="16">
        <f>+L76*(assessment!$J$275*assessment!$F$3)</f>
        <v>5135.4217676889612</v>
      </c>
      <c r="P76" s="6">
        <f>+N76/payroll!F76</f>
        <v>4.3659222886206046E-4</v>
      </c>
      <c r="R76" s="16">
        <f>IF(P76&lt;$R$2,N76, +payroll!F76 * $R$2)</f>
        <v>5135.4217676889612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0</v>
      </c>
      <c r="D77" s="40">
        <v>0</v>
      </c>
      <c r="E77" s="40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+L77*(assessment!$J$275*assessment!$F$3)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40">
        <v>0</v>
      </c>
      <c r="D78" s="40">
        <v>-19057.47</v>
      </c>
      <c r="E78" s="40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+L78*(assessment!$J$275*assessment!$F$3)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504</v>
      </c>
      <c r="C79" s="40">
        <v>0</v>
      </c>
      <c r="D79" s="40">
        <v>0</v>
      </c>
      <c r="E79" s="40">
        <v>0</v>
      </c>
      <c r="F79" s="16"/>
      <c r="G79" s="16">
        <f t="shared" si="10"/>
        <v>0</v>
      </c>
      <c r="H79" s="14">
        <v>1</v>
      </c>
      <c r="J79" s="16">
        <f t="shared" si="6"/>
        <v>0</v>
      </c>
      <c r="L79" s="3">
        <f t="shared" si="9"/>
        <v>0</v>
      </c>
      <c r="N79" s="16">
        <f>+L79*(assessment!$J$275*assessment!$F$3)</f>
        <v>0</v>
      </c>
      <c r="P79" s="6">
        <f>+N79/payroll!F79</f>
        <v>0</v>
      </c>
      <c r="R79" s="16">
        <f>IF(P79&lt;$R$2,N79, +payroll!F79 * $R$2)</f>
        <v>0</v>
      </c>
      <c r="T79" s="5">
        <f t="shared" si="7"/>
        <v>0</v>
      </c>
      <c r="V79" t="e">
        <f t="shared" si="8"/>
        <v>#DIV/0!</v>
      </c>
    </row>
    <row r="80" spans="1:22">
      <c r="A80" t="s">
        <v>125</v>
      </c>
      <c r="B80" t="s">
        <v>126</v>
      </c>
      <c r="C80" s="40">
        <v>3430.26</v>
      </c>
      <c r="D80" s="40">
        <v>995.08</v>
      </c>
      <c r="E80" s="40">
        <v>3089.16</v>
      </c>
      <c r="F80" s="16"/>
      <c r="G80" s="16">
        <f t="shared" si="10"/>
        <v>2504.8333333333335</v>
      </c>
      <c r="H80" s="14">
        <v>1</v>
      </c>
      <c r="J80" s="16">
        <f t="shared" si="6"/>
        <v>2504.8333333333335</v>
      </c>
      <c r="L80" s="3">
        <f t="shared" si="9"/>
        <v>6.8215773566514132E-5</v>
      </c>
      <c r="N80" s="16">
        <f>+L80*(assessment!$J$275*assessment!$F$3)</f>
        <v>2116.7683747012566</v>
      </c>
      <c r="P80" s="6">
        <f>+N80/payroll!F80</f>
        <v>3.5901471895862067E-4</v>
      </c>
      <c r="R80" s="16">
        <f>IF(P80&lt;$R$2,N80, +payroll!F80 * $R$2)</f>
        <v>2116.7683747012566</v>
      </c>
      <c r="T80" s="5">
        <f t="shared" si="7"/>
        <v>0</v>
      </c>
      <c r="V80">
        <f t="shared" si="8"/>
        <v>1</v>
      </c>
    </row>
    <row r="81" spans="1:22">
      <c r="A81" t="s">
        <v>483</v>
      </c>
      <c r="B81" t="s">
        <v>540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+L81*(assessment!$J$275*assessment!$F$3)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498</v>
      </c>
      <c r="C82" s="40">
        <v>0</v>
      </c>
      <c r="D82" s="40">
        <v>0</v>
      </c>
      <c r="E82" s="40">
        <v>25687.3</v>
      </c>
      <c r="F82" s="16"/>
      <c r="G82" s="16">
        <f t="shared" si="10"/>
        <v>8562.4333333333325</v>
      </c>
      <c r="H82" s="14">
        <v>1</v>
      </c>
      <c r="J82" s="16">
        <f t="shared" si="6"/>
        <v>8562.4333333333325</v>
      </c>
      <c r="L82" s="3">
        <f t="shared" si="9"/>
        <v>2.3318637837981476E-4</v>
      </c>
      <c r="N82" s="16">
        <f>+L82*(assessment!$J$275*assessment!$F$3)</f>
        <v>7235.8858568718579</v>
      </c>
      <c r="P82" s="6">
        <f>+N82/payroll!F82</f>
        <v>9.0813395214770496E-4</v>
      </c>
      <c r="R82" s="16">
        <f>IF(P82&lt;$R$2,N82, +payroll!F82 * $R$2)</f>
        <v>7235.8858568718579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1209.32</v>
      </c>
      <c r="D83" s="40">
        <v>0</v>
      </c>
      <c r="E83" s="40">
        <v>0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1.0978068971915211E-5</v>
      </c>
      <c r="N83" s="16">
        <f>+L83*(assessment!$J$275*assessment!$F$3)</f>
        <v>340.65477821461479</v>
      </c>
      <c r="P83" s="6">
        <f>+N83/payroll!F83</f>
        <v>1.5319353480392931E-4</v>
      </c>
      <c r="R83" s="16">
        <f>IF(P83&lt;$R$2,N83, +payroll!F83 * $R$2)</f>
        <v>340.65477821461479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541</v>
      </c>
      <c r="C84" s="40">
        <v>1542.79</v>
      </c>
      <c r="D84" s="40">
        <v>-2016.18</v>
      </c>
      <c r="E84" s="40">
        <v>0</v>
      </c>
      <c r="F84" s="16"/>
      <c r="G84" s="16">
        <f t="shared" si="10"/>
        <v>0</v>
      </c>
      <c r="H84" s="14">
        <v>1</v>
      </c>
      <c r="J84" s="16">
        <f t="shared" si="6"/>
        <v>0</v>
      </c>
      <c r="L84" s="3">
        <f t="shared" si="9"/>
        <v>0</v>
      </c>
      <c r="N84" s="16">
        <f>+L84*(assessment!$J$275*assessment!$F$3)</f>
        <v>0</v>
      </c>
      <c r="P84" s="6">
        <f>+N84/payroll!F84</f>
        <v>0</v>
      </c>
      <c r="R84" s="16">
        <f>IF(P84&lt;$R$2,N84, +payroll!F84 * $R$2)</f>
        <v>0</v>
      </c>
      <c r="T84" s="5">
        <f t="shared" si="7"/>
        <v>0</v>
      </c>
      <c r="V84" t="e">
        <f t="shared" si="8"/>
        <v>#DIV/0!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+L85*(assessment!$J$275*assessment!$F$3)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542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+L86*(assessment!$J$275*assessment!$F$3)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+L87*(assessment!$J$275*assessment!$F$3)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0">
        <v>0</v>
      </c>
      <c r="D88" s="40">
        <v>0</v>
      </c>
      <c r="E88" s="40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+L88*(assessment!$J$275*assessment!$F$3)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0">
        <v>-3538.91</v>
      </c>
      <c r="D89" s="40">
        <v>0</v>
      </c>
      <c r="E89" s="40">
        <v>1327.04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+L89*(assessment!$J$275*assessment!$F$3)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t="s">
        <v>140</v>
      </c>
      <c r="B90" t="s">
        <v>141</v>
      </c>
      <c r="C90" s="40">
        <v>0</v>
      </c>
      <c r="D90" s="40">
        <v>0</v>
      </c>
      <c r="E90" s="40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+L90*(assessment!$J$275*assessment!$F$3)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0">
        <v>910685.62</v>
      </c>
      <c r="D91" s="40">
        <v>1029767.82</v>
      </c>
      <c r="E91" s="40">
        <v>1113275.22</v>
      </c>
      <c r="F91" s="16"/>
      <c r="G91" s="16">
        <f t="shared" si="10"/>
        <v>1017909.5533333333</v>
      </c>
      <c r="H91" s="14">
        <v>1</v>
      </c>
      <c r="J91" s="16">
        <f t="shared" ref="J91:J96" si="11">+G91*H91</f>
        <v>1017909.5533333333</v>
      </c>
      <c r="L91" s="3">
        <f t="shared" si="9"/>
        <v>2.7721400333240349E-2</v>
      </c>
      <c r="N91" s="16">
        <f>+L91*(assessment!$J$275*assessment!$F$3)</f>
        <v>860208.43068824883</v>
      </c>
      <c r="P91" s="6">
        <f>+N91/payroll!F91</f>
        <v>1.8094521107525625E-3</v>
      </c>
      <c r="R91" s="16">
        <f>IF(P91&lt;$R$2,N91, +payroll!F91 * $R$2)</f>
        <v>860208.43068824883</v>
      </c>
      <c r="T91" s="5">
        <f t="shared" ref="T91:T96" si="12">+N91-R91</f>
        <v>0</v>
      </c>
      <c r="V91">
        <f t="shared" ref="V91:V96" si="13">+R91/N91</f>
        <v>1</v>
      </c>
    </row>
    <row r="92" spans="1:22">
      <c r="A92" t="s">
        <v>144</v>
      </c>
      <c r="B92" t="s">
        <v>488</v>
      </c>
      <c r="C92" s="40">
        <v>1071418.73</v>
      </c>
      <c r="D92" s="40">
        <v>1233732.6499999999</v>
      </c>
      <c r="E92" s="40">
        <v>1366452.95</v>
      </c>
      <c r="F92" s="16"/>
      <c r="G92" s="16">
        <f t="shared" si="10"/>
        <v>1223868.1100000001</v>
      </c>
      <c r="H92" s="14">
        <v>1</v>
      </c>
      <c r="J92" s="16">
        <f>+G92*H92</f>
        <v>1223868.1100000001</v>
      </c>
      <c r="L92" s="3">
        <f t="shared" si="9"/>
        <v>3.3330405163498944E-2</v>
      </c>
      <c r="N92" s="16">
        <f>+L92*(assessment!$J$275*assessment!$F$3)</f>
        <v>1034258.557476904</v>
      </c>
      <c r="P92" s="6">
        <f>+N92/payroll!F92</f>
        <v>2.184383718140778E-3</v>
      </c>
      <c r="R92" s="16">
        <f>IF(P92&lt;$R$2,N92, +payroll!F92 * $R$2)</f>
        <v>1034258.557476904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0">
        <v>0</v>
      </c>
      <c r="D93" s="40">
        <v>8.65</v>
      </c>
      <c r="E93" s="40">
        <v>5053.92</v>
      </c>
      <c r="F93" s="16"/>
      <c r="G93" s="16">
        <f t="shared" si="10"/>
        <v>1687.5233333333333</v>
      </c>
      <c r="H93" s="14">
        <v>1</v>
      </c>
      <c r="J93" s="16">
        <f>+G93*H93</f>
        <v>1687.5233333333333</v>
      </c>
      <c r="L93" s="3">
        <f t="shared" si="9"/>
        <v>4.5957432801201332E-5</v>
      </c>
      <c r="N93" s="16">
        <f>+L93*(assessment!$J$275*assessment!$F$3)</f>
        <v>1426.081318878347</v>
      </c>
      <c r="P93" s="6">
        <f>+N93/payroll!F93</f>
        <v>1.6974450729030691E-3</v>
      </c>
      <c r="R93" s="16">
        <f>IF(P93&lt;$R$2,N93, +payroll!F93 * $R$2)</f>
        <v>1426.081318878347</v>
      </c>
      <c r="T93" s="5">
        <f>+N93-R93</f>
        <v>0</v>
      </c>
      <c r="V93">
        <f>+R93/N93</f>
        <v>1</v>
      </c>
    </row>
    <row r="94" spans="1:22">
      <c r="A94" t="s">
        <v>487</v>
      </c>
      <c r="B94" t="s">
        <v>492</v>
      </c>
      <c r="C94" s="40">
        <v>3599146.04</v>
      </c>
      <c r="D94" s="40">
        <v>3611746.15</v>
      </c>
      <c r="E94" s="40">
        <v>3806076.89</v>
      </c>
      <c r="F94" s="16"/>
      <c r="G94" s="16">
        <f t="shared" si="10"/>
        <v>3672323.0266666668</v>
      </c>
      <c r="H94" s="14">
        <v>1</v>
      </c>
      <c r="J94" s="16">
        <f t="shared" si="11"/>
        <v>3672323.0266666668</v>
      </c>
      <c r="L94" s="3">
        <f t="shared" si="9"/>
        <v>0.10001078822949863</v>
      </c>
      <c r="N94" s="16">
        <f>+L94*(assessment!$J$275*assessment!$F$3)</f>
        <v>3103383.023967742</v>
      </c>
      <c r="P94" s="6">
        <f>+N94/payroll!F94</f>
        <v>6.3950408775369887E-3</v>
      </c>
      <c r="R94" s="16">
        <f>IF(P94&lt;$R$2,N94, +payroll!F94 * $R$2)</f>
        <v>3103383.023967742</v>
      </c>
      <c r="T94" s="5">
        <f t="shared" si="12"/>
        <v>0</v>
      </c>
      <c r="V94">
        <f t="shared" si="13"/>
        <v>1</v>
      </c>
    </row>
    <row r="95" spans="1:22">
      <c r="A95" t="s">
        <v>485</v>
      </c>
      <c r="B95" t="s">
        <v>493</v>
      </c>
      <c r="C95" s="40">
        <v>149644.49</v>
      </c>
      <c r="D95" s="40">
        <v>146181.57</v>
      </c>
      <c r="E95" s="40">
        <v>132542.96</v>
      </c>
      <c r="F95" s="16"/>
      <c r="G95" s="16">
        <f t="shared" si="10"/>
        <v>142789.67333333334</v>
      </c>
      <c r="H95" s="14">
        <v>1</v>
      </c>
      <c r="J95" s="16">
        <f t="shared" si="11"/>
        <v>142789.67333333334</v>
      </c>
      <c r="L95" s="3">
        <f t="shared" si="9"/>
        <v>3.8886850849996087E-3</v>
      </c>
      <c r="N95" s="16">
        <f>+L95*(assessment!$J$275*assessment!$F$3)</f>
        <v>120667.77486695987</v>
      </c>
      <c r="P95" s="6">
        <f>+N95/payroll!F95</f>
        <v>7.9198852160758046E-4</v>
      </c>
      <c r="R95" s="16">
        <f>IF(P95&lt;$R$2,N95, +payroll!F95 * $R$2)</f>
        <v>120667.77486695987</v>
      </c>
      <c r="T95" s="5">
        <f t="shared" si="12"/>
        <v>0</v>
      </c>
      <c r="V95">
        <f t="shared" si="13"/>
        <v>1</v>
      </c>
    </row>
    <row r="96" spans="1:22">
      <c r="A96" t="s">
        <v>486</v>
      </c>
      <c r="B96" t="s">
        <v>494</v>
      </c>
      <c r="C96" s="40">
        <v>6017999.7599999998</v>
      </c>
      <c r="D96" s="40">
        <v>6037514.1600000001</v>
      </c>
      <c r="E96" s="40">
        <v>5874097.3200000003</v>
      </c>
      <c r="F96" s="16"/>
      <c r="G96" s="16">
        <f t="shared" si="10"/>
        <v>5976537.080000001</v>
      </c>
      <c r="H96" s="14">
        <v>1</v>
      </c>
      <c r="J96" s="16">
        <f t="shared" si="11"/>
        <v>5976537.080000001</v>
      </c>
      <c r="L96" s="3">
        <f t="shared" si="9"/>
        <v>0.16276296499879789</v>
      </c>
      <c r="N96" s="16">
        <f>+L96*(assessment!$J$275*assessment!$F$3)</f>
        <v>5050613.3533196067</v>
      </c>
      <c r="P96" s="6">
        <f>+N96/payroll!F96</f>
        <v>8.8832819023105958E-3</v>
      </c>
      <c r="R96" s="16">
        <f>IF(P96&lt;$R$2,N96, +payroll!F96 * $R$2)</f>
        <v>5050613.3533196067</v>
      </c>
      <c r="T96" s="5">
        <f t="shared" si="12"/>
        <v>0</v>
      </c>
      <c r="V96">
        <f t="shared" si="13"/>
        <v>1</v>
      </c>
    </row>
    <row r="97" spans="1:22">
      <c r="A97" t="s">
        <v>511</v>
      </c>
      <c r="B97" t="s">
        <v>553</v>
      </c>
      <c r="C97" s="40">
        <v>0</v>
      </c>
      <c r="D97" s="40">
        <v>0</v>
      </c>
      <c r="E97" s="40">
        <v>0</v>
      </c>
      <c r="F97" s="16"/>
      <c r="G97" s="16">
        <f t="shared" si="10"/>
        <v>0</v>
      </c>
      <c r="H97" s="14">
        <v>1</v>
      </c>
      <c r="J97" s="16">
        <f>+G97*H97</f>
        <v>0</v>
      </c>
      <c r="L97" s="3">
        <f t="shared" si="9"/>
        <v>0</v>
      </c>
      <c r="N97" s="16">
        <f>+L97*(assessment!$J$275*assessment!$F$3)</f>
        <v>0</v>
      </c>
      <c r="P97" s="6">
        <f>+N97/payroll!F97</f>
        <v>0</v>
      </c>
      <c r="R97" s="16">
        <f>IF(P97&lt;$R$2,N97, +payroll!F97 * $R$2)</f>
        <v>0</v>
      </c>
      <c r="T97" s="5">
        <f>+N97-R97</f>
        <v>0</v>
      </c>
      <c r="V97" t="e">
        <f>+R97/N97</f>
        <v>#DIV/0!</v>
      </c>
    </row>
    <row r="98" spans="1:22">
      <c r="A98" t="s">
        <v>147</v>
      </c>
      <c r="B98" t="s">
        <v>148</v>
      </c>
      <c r="C98" s="40">
        <v>101011.68</v>
      </c>
      <c r="D98" s="40">
        <v>44657.87</v>
      </c>
      <c r="E98" s="40">
        <v>8348.67</v>
      </c>
      <c r="F98" s="16"/>
      <c r="G98" s="16">
        <f t="shared" si="10"/>
        <v>51339.406666666669</v>
      </c>
      <c r="H98" s="14">
        <v>1</v>
      </c>
      <c r="J98" s="16">
        <f t="shared" si="6"/>
        <v>51339.406666666669</v>
      </c>
      <c r="L98" s="3">
        <f t="shared" si="9"/>
        <v>1.3981598270859747E-3</v>
      </c>
      <c r="N98" s="16">
        <f>+L98*(assessment!$J$275*assessment!$F$3)</f>
        <v>43385.574186410347</v>
      </c>
      <c r="P98" s="6">
        <f>+N98/payroll!F98</f>
        <v>1.3542208854191184E-3</v>
      </c>
      <c r="R98" s="16">
        <f>IF(P98&lt;$R$2,N98, +payroll!F98 * $R$2)</f>
        <v>43385.574186410347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0">
        <v>6513.64</v>
      </c>
      <c r="D99" s="40">
        <v>14732.9</v>
      </c>
      <c r="E99" s="40">
        <v>97268.78</v>
      </c>
      <c r="F99" s="16"/>
      <c r="G99" s="16">
        <f t="shared" si="10"/>
        <v>39505.106666666667</v>
      </c>
      <c r="H99" s="14">
        <v>1</v>
      </c>
      <c r="J99" s="16">
        <f t="shared" si="6"/>
        <v>39505.106666666667</v>
      </c>
      <c r="L99" s="3">
        <f t="shared" si="9"/>
        <v>1.0758685519040472E-3</v>
      </c>
      <c r="N99" s="16">
        <f>+L99*(assessment!$J$275*assessment!$F$3)</f>
        <v>33384.720379745733</v>
      </c>
      <c r="P99" s="6">
        <f>+N99/payroll!F99</f>
        <v>4.5504231211422469E-3</v>
      </c>
      <c r="R99" s="16">
        <f>IF(P99&lt;$R$2,N99, +payroll!F99 * $R$2)</f>
        <v>33384.720379745733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0">
        <v>8.1999999999999993</v>
      </c>
      <c r="D100" s="40">
        <v>0</v>
      </c>
      <c r="E100" s="40">
        <v>0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9"/>
        <v>7.4438664348315348E-8</v>
      </c>
      <c r="N100" s="16">
        <f>+L100*(assessment!$J$275*assessment!$F$3)</f>
        <v>2.3098676788276395</v>
      </c>
      <c r="P100" s="6">
        <f>+N100/payroll!F100</f>
        <v>2.7792233375964711E-6</v>
      </c>
      <c r="R100" s="16">
        <f>IF(P100&lt;$R$2,N100, +payroll!F100 * $R$2)</f>
        <v>2.3098676788276395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0">
        <v>12923.45</v>
      </c>
      <c r="D101" s="40">
        <v>3372.63</v>
      </c>
      <c r="E101" s="40">
        <v>22521.040000000001</v>
      </c>
      <c r="F101" s="16"/>
      <c r="G101" s="16">
        <f t="shared" si="10"/>
        <v>12939.04</v>
      </c>
      <c r="H101" s="14">
        <v>1</v>
      </c>
      <c r="J101" s="16">
        <f t="shared" si="6"/>
        <v>12939.04</v>
      </c>
      <c r="L101" s="3">
        <f t="shared" ref="L101:L132" si="14">+J101/$J$267</f>
        <v>3.5237738617661945E-4</v>
      </c>
      <c r="N101" s="16">
        <f>+L101*(assessment!$J$275*assessment!$F$3)</f>
        <v>10934.440350387069</v>
      </c>
      <c r="P101" s="6">
        <f>+N101/payroll!F101</f>
        <v>6.8711000781988504E-4</v>
      </c>
      <c r="R101" s="16">
        <f>IF(P101&lt;$R$2,N101, +payroll!F101 * $R$2)</f>
        <v>10934.440350387069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480</v>
      </c>
      <c r="C102" s="40">
        <v>60486.57</v>
      </c>
      <c r="D102" s="40">
        <v>178628.24</v>
      </c>
      <c r="E102" s="40">
        <v>97694.57</v>
      </c>
      <c r="F102" s="16"/>
      <c r="G102" s="16">
        <f t="shared" si="10"/>
        <v>112269.79333333333</v>
      </c>
      <c r="H102" s="14">
        <v>1</v>
      </c>
      <c r="J102" s="16">
        <f t="shared" si="6"/>
        <v>112269.79333333333</v>
      </c>
      <c r="L102" s="3">
        <f t="shared" si="14"/>
        <v>3.0575171203883174E-3</v>
      </c>
      <c r="N102" s="16">
        <f>+L102*(assessment!$J$275*assessment!$F$3)</f>
        <v>94876.231803411778</v>
      </c>
      <c r="P102" s="6">
        <f>+N102/payroll!F102</f>
        <v>6.1285567689898862E-4</v>
      </c>
      <c r="R102" s="16">
        <f>IF(P102&lt;$R$2,N102, +payroll!F102 * $R$2)</f>
        <v>94876.231803411778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543</v>
      </c>
      <c r="C103" s="40">
        <v>0</v>
      </c>
      <c r="D103" s="40">
        <v>0</v>
      </c>
      <c r="E103" s="40">
        <v>623.94000000000005</v>
      </c>
      <c r="F103" s="16"/>
      <c r="G103" s="16">
        <f t="shared" si="10"/>
        <v>207.98000000000002</v>
      </c>
      <c r="H103" s="14">
        <v>1</v>
      </c>
      <c r="J103" s="16">
        <f>+G103*H103</f>
        <v>207.98000000000002</v>
      </c>
      <c r="L103" s="3">
        <f t="shared" si="14"/>
        <v>5.6640561260351087E-6</v>
      </c>
      <c r="N103" s="16">
        <f>+L103*(assessment!$J$275*assessment!$F$3)</f>
        <v>175.75839506435582</v>
      </c>
      <c r="P103" s="6">
        <f>+N103/payroll!F103</f>
        <v>4.7734801971406615E-5</v>
      </c>
      <c r="R103" s="16">
        <f>IF(P103&lt;$R$2,N103, +payroll!F103 * $R$2)</f>
        <v>175.75839506435582</v>
      </c>
      <c r="T103" s="5">
        <f>+N103-R103</f>
        <v>0</v>
      </c>
      <c r="V103">
        <f>+R103/N103</f>
        <v>1</v>
      </c>
    </row>
    <row r="104" spans="1:22">
      <c r="A104" t="s">
        <v>514</v>
      </c>
      <c r="B104" t="s">
        <v>515</v>
      </c>
      <c r="C104" s="40">
        <v>22834.33</v>
      </c>
      <c r="D104" s="40">
        <v>17255.3</v>
      </c>
      <c r="E104" s="40">
        <v>17813.060000000001</v>
      </c>
      <c r="F104" s="16"/>
      <c r="G104" s="16">
        <f t="shared" si="10"/>
        <v>19300.896666666667</v>
      </c>
      <c r="H104" s="14">
        <v>1</v>
      </c>
      <c r="J104" s="16">
        <f>+G104*H104</f>
        <v>19300.896666666667</v>
      </c>
      <c r="L104" s="3">
        <f t="shared" si="14"/>
        <v>5.256340128993362E-4</v>
      </c>
      <c r="N104" s="16">
        <f>+L104*(assessment!$J$275*assessment!$F$3)</f>
        <v>16310.677091241027</v>
      </c>
      <c r="P104" s="6">
        <f>+N104/payroll!F104</f>
        <v>4.4479037791625328E-4</v>
      </c>
      <c r="R104" s="16">
        <f>IF(P104&lt;$R$2,N104, +payroll!F104 * $R$2)</f>
        <v>16310.677091241027</v>
      </c>
      <c r="T104" s="5">
        <f>+N104-R104</f>
        <v>0</v>
      </c>
      <c r="V104">
        <f>+R104/N104</f>
        <v>1</v>
      </c>
    </row>
    <row r="105" spans="1:22">
      <c r="A105" t="s">
        <v>559</v>
      </c>
      <c r="B105" t="s">
        <v>560</v>
      </c>
      <c r="C105" s="40">
        <v>3764159.36</v>
      </c>
      <c r="D105" s="40">
        <v>3313583.01</v>
      </c>
      <c r="E105" s="40">
        <v>4156804.75</v>
      </c>
      <c r="F105" s="16"/>
      <c r="G105" s="16">
        <f t="shared" si="10"/>
        <v>3744849.0399999996</v>
      </c>
      <c r="H105" s="14">
        <v>1</v>
      </c>
      <c r="J105" s="16">
        <f t="shared" ref="J105:J167" si="15">+G105*H105</f>
        <v>3744849.0399999996</v>
      </c>
      <c r="L105" s="3">
        <f t="shared" si="14"/>
        <v>0.10198593685012353</v>
      </c>
      <c r="N105" s="16">
        <f>+L105*(assessment!$J$275*assessment!$F$3)</f>
        <v>3164672.8388724565</v>
      </c>
      <c r="P105" s="6">
        <f>+N105/payroll!F105</f>
        <v>2.8252018797607085E-2</v>
      </c>
      <c r="R105" s="16">
        <f>IF(P105&lt;$R$2,N105, +payroll!F105 * $R$2)</f>
        <v>3164672.8388724565</v>
      </c>
      <c r="T105" s="5">
        <f t="shared" ref="T105:T167" si="16">+N105-R105</f>
        <v>0</v>
      </c>
      <c r="V105">
        <f t="shared" ref="V105:V167" si="17">+R105/N105</f>
        <v>1</v>
      </c>
    </row>
    <row r="106" spans="1:22">
      <c r="A106" t="s">
        <v>157</v>
      </c>
      <c r="B106" t="s">
        <v>158</v>
      </c>
      <c r="C106" s="40">
        <v>13219475.18</v>
      </c>
      <c r="D106" s="40">
        <v>11522152.82</v>
      </c>
      <c r="E106" s="40">
        <v>12076390.27</v>
      </c>
      <c r="F106" s="16"/>
      <c r="G106" s="16">
        <f t="shared" si="10"/>
        <v>12272672.756666666</v>
      </c>
      <c r="H106" s="14">
        <v>1</v>
      </c>
      <c r="J106" s="16">
        <f t="shared" si="15"/>
        <v>12272672.756666666</v>
      </c>
      <c r="L106" s="3">
        <f t="shared" si="14"/>
        <v>0.3342297687769113</v>
      </c>
      <c r="N106" s="16">
        <f>+L106*(assessment!$J$275*assessment!$F$3)</f>
        <v>10371311.024433969</v>
      </c>
      <c r="P106" s="6">
        <f>+N106/payroll!F106</f>
        <v>7.5018873157739292E-3</v>
      </c>
      <c r="R106" s="16">
        <f>IF(P106&lt;$R$2,N106, +payroll!F106 * $R$2)</f>
        <v>10371311.024433969</v>
      </c>
      <c r="T106" s="5">
        <f t="shared" si="16"/>
        <v>0</v>
      </c>
      <c r="V106">
        <f t="shared" si="17"/>
        <v>1</v>
      </c>
    </row>
    <row r="107" spans="1:22">
      <c r="A107" t="s">
        <v>519</v>
      </c>
      <c r="B107" t="s">
        <v>518</v>
      </c>
      <c r="C107" s="40">
        <v>43976.38</v>
      </c>
      <c r="D107" s="40">
        <v>92668.04</v>
      </c>
      <c r="E107" s="40">
        <v>97410.09</v>
      </c>
      <c r="F107" s="16"/>
      <c r="G107" s="16">
        <f t="shared" si="10"/>
        <v>78018.17</v>
      </c>
      <c r="H107" s="14">
        <v>1</v>
      </c>
      <c r="J107" s="16">
        <f>+G107*H107</f>
        <v>78018.17</v>
      </c>
      <c r="L107" s="3">
        <f t="shared" si="14"/>
        <v>2.1247201352560269E-3</v>
      </c>
      <c r="N107" s="16">
        <f>+L107*(assessment!$J$275*assessment!$F$3)</f>
        <v>65931.091186931779</v>
      </c>
      <c r="P107" s="6">
        <f>+N107/payroll!F107</f>
        <v>1.3775060519843774E-3</v>
      </c>
      <c r="R107" s="16">
        <f>IF(P107&lt;$R$2,N107, +payroll!F107 * $R$2)</f>
        <v>65931.091186931779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0">
        <v>1355.64</v>
      </c>
      <c r="D108" s="40">
        <v>3965.47</v>
      </c>
      <c r="E108" s="40">
        <v>12197.28</v>
      </c>
      <c r="F108" s="16"/>
      <c r="G108" s="16">
        <f t="shared" si="10"/>
        <v>5839.4633333333331</v>
      </c>
      <c r="H108" s="14">
        <v>1</v>
      </c>
      <c r="J108" s="16">
        <f t="shared" si="15"/>
        <v>5839.4633333333331</v>
      </c>
      <c r="L108" s="3">
        <f t="shared" si="14"/>
        <v>1.5902994550401028E-4</v>
      </c>
      <c r="N108" s="16">
        <f>+L108*(assessment!$J$275*assessment!$F$3)</f>
        <v>4934.7759568411384</v>
      </c>
      <c r="P108" s="6">
        <f>+N108/payroll!F108</f>
        <v>8.2942910131055244E-5</v>
      </c>
      <c r="R108" s="16">
        <f>IF(P108&lt;$R$2,N108, +payroll!F108 * $R$2)</f>
        <v>4934.7759568411384</v>
      </c>
      <c r="T108" s="5">
        <f t="shared" si="16"/>
        <v>0</v>
      </c>
      <c r="V108">
        <f t="shared" si="17"/>
        <v>1</v>
      </c>
    </row>
    <row r="109" spans="1:22">
      <c r="A109" t="s">
        <v>161</v>
      </c>
      <c r="B109" t="s">
        <v>162</v>
      </c>
      <c r="C109" s="40">
        <v>180333.27</v>
      </c>
      <c r="D109" s="40">
        <v>146633.37</v>
      </c>
      <c r="E109" s="40">
        <v>156758.84</v>
      </c>
      <c r="F109" s="16"/>
      <c r="G109" s="16">
        <f t="shared" si="10"/>
        <v>161241.82666666666</v>
      </c>
      <c r="H109" s="14">
        <v>1</v>
      </c>
      <c r="J109" s="16">
        <f t="shared" si="15"/>
        <v>161241.82666666666</v>
      </c>
      <c r="L109" s="3">
        <f t="shared" si="14"/>
        <v>4.3912047124936258E-3</v>
      </c>
      <c r="N109" s="16">
        <f>+L109*(assessment!$J$275*assessment!$F$3)</f>
        <v>136261.20142407145</v>
      </c>
      <c r="P109" s="6">
        <f>+N109/payroll!F109</f>
        <v>1.8820423136955528E-3</v>
      </c>
      <c r="R109" s="16">
        <f>IF(P109&lt;$R$2,N109, +payroll!F109 * $R$2)</f>
        <v>136261.20142407145</v>
      </c>
      <c r="T109" s="5">
        <f t="shared" si="16"/>
        <v>0</v>
      </c>
      <c r="V109">
        <f t="shared" si="17"/>
        <v>1</v>
      </c>
    </row>
    <row r="110" spans="1:22">
      <c r="A110" t="s">
        <v>163</v>
      </c>
      <c r="B110" t="s">
        <v>164</v>
      </c>
      <c r="C110" s="40">
        <v>198472.69</v>
      </c>
      <c r="D110" s="40">
        <v>208361.78</v>
      </c>
      <c r="E110" s="40">
        <v>188735.18</v>
      </c>
      <c r="F110" s="16"/>
      <c r="G110" s="16">
        <f t="shared" si="10"/>
        <v>198523.21666666665</v>
      </c>
      <c r="H110" s="14">
        <v>1</v>
      </c>
      <c r="J110" s="16">
        <f t="shared" si="15"/>
        <v>198523.21666666665</v>
      </c>
      <c r="L110" s="3">
        <f t="shared" si="14"/>
        <v>5.406513325901665E-3</v>
      </c>
      <c r="N110" s="16">
        <f>+L110*(assessment!$J$275*assessment!$F$3)</f>
        <v>167766.71768605974</v>
      </c>
      <c r="P110" s="6">
        <f>+N110/payroll!F110</f>
        <v>2.3634770312914504E-3</v>
      </c>
      <c r="R110" s="16">
        <f>IF(P110&lt;$R$2,N110, +payroll!F110 * $R$2)</f>
        <v>167766.71768605974</v>
      </c>
      <c r="T110" s="5">
        <f t="shared" si="16"/>
        <v>0</v>
      </c>
      <c r="V110">
        <f t="shared" si="17"/>
        <v>1</v>
      </c>
    </row>
    <row r="111" spans="1:22">
      <c r="A111" t="s">
        <v>165</v>
      </c>
      <c r="B111" t="s">
        <v>166</v>
      </c>
      <c r="C111" s="40">
        <v>338619.3</v>
      </c>
      <c r="D111" s="40">
        <v>432380.35</v>
      </c>
      <c r="E111" s="40">
        <v>595664.48999999953</v>
      </c>
      <c r="F111" s="16"/>
      <c r="G111" s="16">
        <f t="shared" si="10"/>
        <v>455554.71333333314</v>
      </c>
      <c r="H111" s="14">
        <v>1</v>
      </c>
      <c r="J111" s="16">
        <f t="shared" si="15"/>
        <v>455554.71333333314</v>
      </c>
      <c r="L111" s="3">
        <f t="shared" si="14"/>
        <v>1.2406421121260858E-2</v>
      </c>
      <c r="N111" s="16">
        <f>+L111*(assessment!$J$275*assessment!$F$3)</f>
        <v>384977.23473155755</v>
      </c>
      <c r="P111" s="6">
        <f>+N111/payroll!F111</f>
        <v>8.8701903599106209E-4</v>
      </c>
      <c r="R111" s="16">
        <f>IF(P111&lt;$R$2,N111, +payroll!F111 * $R$2)</f>
        <v>384977.23473155755</v>
      </c>
      <c r="T111" s="5">
        <f t="shared" si="16"/>
        <v>0</v>
      </c>
      <c r="V111">
        <f t="shared" si="17"/>
        <v>1</v>
      </c>
    </row>
    <row r="112" spans="1:22">
      <c r="A112" t="s">
        <v>167</v>
      </c>
      <c r="B112" t="s">
        <v>168</v>
      </c>
      <c r="C112" s="40">
        <v>80963.95</v>
      </c>
      <c r="D112" s="40">
        <v>81425.31</v>
      </c>
      <c r="E112" s="40">
        <v>60142.709999999992</v>
      </c>
      <c r="F112" s="16"/>
      <c r="G112" s="16">
        <f t="shared" si="10"/>
        <v>74177.323333333334</v>
      </c>
      <c r="H112" s="14">
        <v>1</v>
      </c>
      <c r="J112" s="16">
        <f t="shared" si="15"/>
        <v>74177.323333333334</v>
      </c>
      <c r="L112" s="3">
        <f t="shared" si="14"/>
        <v>2.0201198319023637E-3</v>
      </c>
      <c r="N112" s="16">
        <f>+L112*(assessment!$J$275*assessment!$F$3)</f>
        <v>62685.29329376122</v>
      </c>
      <c r="P112" s="6">
        <f>+N112/payroll!F112</f>
        <v>6.229151788186239E-4</v>
      </c>
      <c r="R112" s="16">
        <f>IF(P112&lt;$R$2,N112, +payroll!F112 * $R$2)</f>
        <v>62685.29329376122</v>
      </c>
      <c r="T112" s="5">
        <f t="shared" si="16"/>
        <v>0</v>
      </c>
      <c r="V112">
        <f t="shared" si="17"/>
        <v>1</v>
      </c>
    </row>
    <row r="113" spans="1:22">
      <c r="A113" t="s">
        <v>169</v>
      </c>
      <c r="B113" t="s">
        <v>170</v>
      </c>
      <c r="C113" s="40">
        <v>494424.69</v>
      </c>
      <c r="D113" s="40">
        <v>442767.32</v>
      </c>
      <c r="E113" s="40">
        <v>448964.69000000134</v>
      </c>
      <c r="F113" s="16"/>
      <c r="G113" s="16">
        <f t="shared" si="10"/>
        <v>462052.2333333338</v>
      </c>
      <c r="H113" s="14">
        <v>1</v>
      </c>
      <c r="J113" s="16">
        <f t="shared" si="15"/>
        <v>462052.2333333338</v>
      </c>
      <c r="L113" s="3">
        <f t="shared" si="14"/>
        <v>1.2583372356764461E-2</v>
      </c>
      <c r="N113" s="16">
        <f>+L113*(assessment!$J$275*assessment!$F$3)</f>
        <v>390468.11696590058</v>
      </c>
      <c r="P113" s="6">
        <f>+N113/payroll!F113</f>
        <v>1.1248897420061013E-3</v>
      </c>
      <c r="R113" s="16">
        <f>IF(P113&lt;$R$2,N113, +payroll!F113 * $R$2)</f>
        <v>390468.11696590058</v>
      </c>
      <c r="T113" s="5">
        <f t="shared" si="16"/>
        <v>0</v>
      </c>
      <c r="V113">
        <f t="shared" si="17"/>
        <v>1</v>
      </c>
    </row>
    <row r="114" spans="1:22">
      <c r="A114" t="s">
        <v>171</v>
      </c>
      <c r="B114" t="s">
        <v>172</v>
      </c>
      <c r="C114" s="40">
        <v>51406.3</v>
      </c>
      <c r="D114" s="40">
        <v>58183.8</v>
      </c>
      <c r="E114" s="40">
        <v>34434.289999999994</v>
      </c>
      <c r="F114" s="16"/>
      <c r="G114" s="16">
        <f t="shared" si="10"/>
        <v>48008.130000000005</v>
      </c>
      <c r="H114" s="14">
        <v>1</v>
      </c>
      <c r="J114" s="16">
        <f t="shared" si="15"/>
        <v>48008.130000000005</v>
      </c>
      <c r="L114" s="3">
        <f t="shared" si="14"/>
        <v>1.3074369786805937E-3</v>
      </c>
      <c r="N114" s="16">
        <f>+L114*(assessment!$J$275*assessment!$F$3)</f>
        <v>40570.400417544734</v>
      </c>
      <c r="P114" s="6">
        <f>+N114/payroll!F114</f>
        <v>5.0173128461280646E-4</v>
      </c>
      <c r="R114" s="16">
        <f>IF(P114&lt;$R$2,N114, +payroll!F114 * $R$2)</f>
        <v>40570.400417544734</v>
      </c>
      <c r="T114" s="5">
        <f t="shared" si="16"/>
        <v>0</v>
      </c>
      <c r="V114">
        <f t="shared" si="17"/>
        <v>1</v>
      </c>
    </row>
    <row r="115" spans="1:22">
      <c r="A115" t="s">
        <v>173</v>
      </c>
      <c r="B115" t="s">
        <v>174</v>
      </c>
      <c r="C115" s="40">
        <v>46424.65</v>
      </c>
      <c r="D115" s="40">
        <v>56337.45</v>
      </c>
      <c r="E115" s="40">
        <v>117144.40000000021</v>
      </c>
      <c r="F115" s="16"/>
      <c r="G115" s="16">
        <f t="shared" si="10"/>
        <v>73302.166666666744</v>
      </c>
      <c r="H115" s="14">
        <v>1</v>
      </c>
      <c r="J115" s="16">
        <f t="shared" si="15"/>
        <v>73302.166666666744</v>
      </c>
      <c r="L115" s="3">
        <f t="shared" si="14"/>
        <v>1.996286114818638E-3</v>
      </c>
      <c r="N115" s="16">
        <f>+L115*(assessment!$J$275*assessment!$F$3)</f>
        <v>61945.721550501345</v>
      </c>
      <c r="P115" s="6">
        <f>+N115/payroll!F115</f>
        <v>1.6044384208467378E-3</v>
      </c>
      <c r="R115" s="16">
        <f>IF(P115&lt;$R$2,N115, +payroll!F115 * $R$2)</f>
        <v>61945.721550501345</v>
      </c>
      <c r="T115" s="5">
        <f t="shared" si="16"/>
        <v>0</v>
      </c>
      <c r="V115">
        <f t="shared" si="17"/>
        <v>1</v>
      </c>
    </row>
    <row r="116" spans="1:22">
      <c r="A116" t="s">
        <v>175</v>
      </c>
      <c r="B116" t="s">
        <v>176</v>
      </c>
      <c r="C116" s="40">
        <v>61261.01</v>
      </c>
      <c r="D116" s="40">
        <v>58749.1</v>
      </c>
      <c r="E116" s="40">
        <v>10470.98</v>
      </c>
      <c r="F116" s="16"/>
      <c r="G116" s="16">
        <f t="shared" si="10"/>
        <v>43493.696666666663</v>
      </c>
      <c r="H116" s="14">
        <v>1</v>
      </c>
      <c r="J116" s="16">
        <f t="shared" si="15"/>
        <v>43493.696666666663</v>
      </c>
      <c r="L116" s="3">
        <f t="shared" si="14"/>
        <v>1.1844924466234547E-3</v>
      </c>
      <c r="N116" s="16">
        <f>+L116*(assessment!$J$275*assessment!$F$3)</f>
        <v>36755.372254780537</v>
      </c>
      <c r="P116" s="6">
        <f>+N116/payroll!F116</f>
        <v>8.673015912110711E-4</v>
      </c>
      <c r="R116" s="16">
        <f>IF(P116&lt;$R$2,N116, +payroll!F116 * $R$2)</f>
        <v>36755.372254780537</v>
      </c>
      <c r="T116" s="5">
        <f t="shared" si="16"/>
        <v>0</v>
      </c>
      <c r="V116">
        <f t="shared" si="17"/>
        <v>1</v>
      </c>
    </row>
    <row r="117" spans="1:22">
      <c r="A117" t="s">
        <v>177</v>
      </c>
      <c r="B117" t="s">
        <v>544</v>
      </c>
      <c r="C117" s="40">
        <v>228162.97000000035</v>
      </c>
      <c r="D117" s="40">
        <v>164575.72999999995</v>
      </c>
      <c r="E117" s="40">
        <v>179655.04000000021</v>
      </c>
      <c r="F117" s="16"/>
      <c r="G117" s="16">
        <f t="shared" si="10"/>
        <v>190797.91333333348</v>
      </c>
      <c r="H117" s="14">
        <v>1</v>
      </c>
      <c r="J117" s="16">
        <f t="shared" si="15"/>
        <v>190797.91333333348</v>
      </c>
      <c r="L117" s="3">
        <f t="shared" si="14"/>
        <v>5.196125059382552E-3</v>
      </c>
      <c r="N117" s="16">
        <f>+L117*(assessment!$J$275*assessment!$F$3)</f>
        <v>161238.26824259423</v>
      </c>
      <c r="P117" s="6">
        <f>+N117/payroll!F117</f>
        <v>5.7590030302233201E-4</v>
      </c>
      <c r="R117" s="16">
        <f>IF(P117&lt;$R$2,N117, +payroll!F117 * $R$2)</f>
        <v>161238.26824259423</v>
      </c>
      <c r="T117" s="5">
        <f t="shared" si="16"/>
        <v>0</v>
      </c>
      <c r="V117">
        <f t="shared" si="17"/>
        <v>1</v>
      </c>
    </row>
    <row r="118" spans="1:22">
      <c r="A118" t="s">
        <v>178</v>
      </c>
      <c r="B118" t="s">
        <v>179</v>
      </c>
      <c r="C118" s="40">
        <v>210704.6</v>
      </c>
      <c r="D118" s="40">
        <v>202625.49</v>
      </c>
      <c r="E118" s="40">
        <v>213091.13999999984</v>
      </c>
      <c r="F118" s="16"/>
      <c r="G118" s="16">
        <f t="shared" si="10"/>
        <v>208807.07666666657</v>
      </c>
      <c r="H118" s="14">
        <v>1</v>
      </c>
      <c r="J118" s="16">
        <f t="shared" si="15"/>
        <v>208807.07666666657</v>
      </c>
      <c r="L118" s="3">
        <f t="shared" si="14"/>
        <v>5.6865804488571755E-3</v>
      </c>
      <c r="N118" s="16">
        <f>+L118*(assessment!$J$275*assessment!$F$3)</f>
        <v>176457.33567176276</v>
      </c>
      <c r="P118" s="6">
        <f>+N118/payroll!F118</f>
        <v>6.7760246184002306E-4</v>
      </c>
      <c r="R118" s="16">
        <f>IF(P118&lt;$R$2,N118, +payroll!F118 * $R$2)</f>
        <v>176457.33567176276</v>
      </c>
      <c r="T118" s="5">
        <f t="shared" si="16"/>
        <v>0</v>
      </c>
      <c r="V118">
        <f t="shared" si="17"/>
        <v>1</v>
      </c>
    </row>
    <row r="119" spans="1:22">
      <c r="A119" t="s">
        <v>180</v>
      </c>
      <c r="B119" t="s">
        <v>181</v>
      </c>
      <c r="C119" s="40">
        <v>195653.78</v>
      </c>
      <c r="D119" s="40">
        <v>152533.32</v>
      </c>
      <c r="E119" s="40">
        <v>157752.61000000002</v>
      </c>
      <c r="F119" s="16"/>
      <c r="G119" s="16">
        <f t="shared" si="10"/>
        <v>168646.56999999998</v>
      </c>
      <c r="H119" s="14">
        <v>1</v>
      </c>
      <c r="J119" s="16">
        <f t="shared" si="15"/>
        <v>168646.56999999998</v>
      </c>
      <c r="L119" s="3">
        <f t="shared" si="14"/>
        <v>4.5928629577041474E-3</v>
      </c>
      <c r="N119" s="16">
        <f>+L119*(assessment!$J$275*assessment!$F$3)</f>
        <v>142518.75409322308</v>
      </c>
      <c r="P119" s="6">
        <f>+N119/payroll!F119</f>
        <v>1.1036966254108465E-3</v>
      </c>
      <c r="R119" s="16">
        <f>IF(P119&lt;$R$2,N119, +payroll!F119 * $R$2)</f>
        <v>142518.75409322308</v>
      </c>
      <c r="T119" s="5">
        <f t="shared" si="16"/>
        <v>0</v>
      </c>
      <c r="V119">
        <f t="shared" si="17"/>
        <v>1</v>
      </c>
    </row>
    <row r="120" spans="1:22">
      <c r="A120" t="s">
        <v>182</v>
      </c>
      <c r="B120" s="36" t="s">
        <v>564</v>
      </c>
      <c r="C120" s="40">
        <v>273736.40000000002</v>
      </c>
      <c r="D120" s="40">
        <v>403146.45</v>
      </c>
      <c r="E120" s="40">
        <v>381060.95000000106</v>
      </c>
      <c r="F120" s="16"/>
      <c r="G120" s="16">
        <f t="shared" si="10"/>
        <v>352647.93333333376</v>
      </c>
      <c r="H120" s="14">
        <v>1</v>
      </c>
      <c r="J120" s="16">
        <f t="shared" si="15"/>
        <v>352647.93333333376</v>
      </c>
      <c r="L120" s="3">
        <f t="shared" si="14"/>
        <v>9.6038931009245574E-3</v>
      </c>
      <c r="N120" s="16">
        <f>+L120*(assessment!$J$275*assessment!$F$3)</f>
        <v>298013.43776049948</v>
      </c>
      <c r="P120" s="6">
        <f>+N120/payroll!F120</f>
        <v>1.2993137579529507E-3</v>
      </c>
      <c r="R120" s="16">
        <f>IF(P120&lt;$R$2,N120, +payroll!F120 * $R$2)</f>
        <v>298013.43776049948</v>
      </c>
      <c r="T120" s="5">
        <f t="shared" si="16"/>
        <v>0</v>
      </c>
      <c r="V120">
        <f t="shared" si="17"/>
        <v>1</v>
      </c>
    </row>
    <row r="121" spans="1:22">
      <c r="A121" t="s">
        <v>183</v>
      </c>
      <c r="B121" t="s">
        <v>184</v>
      </c>
      <c r="C121" s="40">
        <v>154457.73000000001</v>
      </c>
      <c r="D121" s="40">
        <v>149891.56</v>
      </c>
      <c r="E121" s="40">
        <v>103593.71999999987</v>
      </c>
      <c r="F121" s="16"/>
      <c r="G121" s="16">
        <f t="shared" si="10"/>
        <v>135981.0033333333</v>
      </c>
      <c r="H121" s="14">
        <v>1</v>
      </c>
      <c r="J121" s="16">
        <f t="shared" si="15"/>
        <v>135981.0033333333</v>
      </c>
      <c r="L121" s="3">
        <f t="shared" si="14"/>
        <v>3.7032600969062746E-3</v>
      </c>
      <c r="N121" s="16">
        <f>+L121*(assessment!$J$275*assessment!$F$3)</f>
        <v>114913.94800032445</v>
      </c>
      <c r="P121" s="6">
        <f>+N121/payroll!F121</f>
        <v>1.2639429078161288E-3</v>
      </c>
      <c r="R121" s="16">
        <f>IF(P121&lt;$R$2,N121, +payroll!F121 * $R$2)</f>
        <v>114913.94800032445</v>
      </c>
      <c r="T121" s="5">
        <f t="shared" si="16"/>
        <v>0</v>
      </c>
      <c r="V121">
        <f t="shared" si="17"/>
        <v>1</v>
      </c>
    </row>
    <row r="122" spans="1:22">
      <c r="A122" t="s">
        <v>185</v>
      </c>
      <c r="B122" t="s">
        <v>186</v>
      </c>
      <c r="C122" s="40">
        <v>82338.539999999994</v>
      </c>
      <c r="D122" s="40">
        <v>54526.9</v>
      </c>
      <c r="E122" s="40">
        <v>14094.140000000009</v>
      </c>
      <c r="F122" s="16"/>
      <c r="G122" s="16">
        <f t="shared" si="10"/>
        <v>50319.860000000008</v>
      </c>
      <c r="H122" s="14">
        <v>1</v>
      </c>
      <c r="J122" s="16">
        <f t="shared" si="15"/>
        <v>50319.860000000008</v>
      </c>
      <c r="L122" s="3">
        <f t="shared" si="14"/>
        <v>1.3703938421686175E-3</v>
      </c>
      <c r="N122" s="16">
        <f>+L122*(assessment!$J$275*assessment!$F$3)</f>
        <v>42523.982274560432</v>
      </c>
      <c r="P122" s="6">
        <f>+N122/payroll!F122</f>
        <v>1.940190688066048E-3</v>
      </c>
      <c r="R122" s="16">
        <f>IF(P122&lt;$R$2,N122, +payroll!F122 * $R$2)</f>
        <v>42523.982274560432</v>
      </c>
      <c r="T122" s="5">
        <f t="shared" si="16"/>
        <v>0</v>
      </c>
      <c r="V122">
        <f t="shared" si="17"/>
        <v>1</v>
      </c>
    </row>
    <row r="123" spans="1:22">
      <c r="A123" t="s">
        <v>187</v>
      </c>
      <c r="B123" t="s">
        <v>545</v>
      </c>
      <c r="C123" s="40">
        <v>0</v>
      </c>
      <c r="D123" s="40">
        <v>0</v>
      </c>
      <c r="E123" s="40">
        <v>0</v>
      </c>
      <c r="F123" s="16"/>
      <c r="G123" s="16">
        <f t="shared" si="10"/>
        <v>0</v>
      </c>
      <c r="H123" s="14">
        <v>1</v>
      </c>
      <c r="J123" s="16">
        <f t="shared" si="15"/>
        <v>0</v>
      </c>
      <c r="L123" s="3">
        <f t="shared" si="14"/>
        <v>0</v>
      </c>
      <c r="N123" s="16">
        <f>+L123*(assessment!$J$275*assessment!$F$3)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6"/>
        <v>0</v>
      </c>
      <c r="V123" t="e">
        <f t="shared" si="17"/>
        <v>#DIV/0!</v>
      </c>
    </row>
    <row r="124" spans="1:22">
      <c r="A124" t="s">
        <v>188</v>
      </c>
      <c r="B124" t="s">
        <v>189</v>
      </c>
      <c r="C124" s="40">
        <v>90991.33</v>
      </c>
      <c r="D124" s="40">
        <v>47583.93</v>
      </c>
      <c r="E124" s="40">
        <v>42715.239999999976</v>
      </c>
      <c r="F124" s="16"/>
      <c r="G124" s="16">
        <f t="shared" si="10"/>
        <v>60430.166666666664</v>
      </c>
      <c r="H124" s="14">
        <v>1</v>
      </c>
      <c r="J124" s="16">
        <f t="shared" si="15"/>
        <v>60430.166666666664</v>
      </c>
      <c r="L124" s="3">
        <f t="shared" si="14"/>
        <v>1.6457344730534472E-3</v>
      </c>
      <c r="N124" s="16">
        <f>+L124*(assessment!$J$275*assessment!$F$3)</f>
        <v>51067.934930305157</v>
      </c>
      <c r="P124" s="6">
        <f>+N124/payroll!F124</f>
        <v>9.2230077508877217E-4</v>
      </c>
      <c r="R124" s="16">
        <f>IF(P124&lt;$R$2,N124, +payroll!F124 * $R$2)</f>
        <v>51067.934930305157</v>
      </c>
      <c r="T124" s="5">
        <f t="shared" si="16"/>
        <v>0</v>
      </c>
      <c r="V124">
        <f t="shared" si="17"/>
        <v>1</v>
      </c>
    </row>
    <row r="125" spans="1:22">
      <c r="A125" t="s">
        <v>190</v>
      </c>
      <c r="B125" t="s">
        <v>191</v>
      </c>
      <c r="C125" s="40">
        <v>69126.02</v>
      </c>
      <c r="D125" s="40">
        <v>51309.96</v>
      </c>
      <c r="E125" s="40">
        <v>107775.66999999987</v>
      </c>
      <c r="F125" s="16"/>
      <c r="G125" s="16">
        <f t="shared" si="10"/>
        <v>76070.549999999959</v>
      </c>
      <c r="H125" s="14">
        <v>1</v>
      </c>
      <c r="J125" s="16">
        <f t="shared" si="15"/>
        <v>76070.549999999959</v>
      </c>
      <c r="L125" s="3">
        <f t="shared" si="14"/>
        <v>2.0716793188689285E-3</v>
      </c>
      <c r="N125" s="16">
        <f>+L125*(assessment!$J$275*assessment!$F$3)</f>
        <v>64285.209056942134</v>
      </c>
      <c r="P125" s="6">
        <f>+N125/payroll!F125</f>
        <v>4.9133045930044208E-4</v>
      </c>
      <c r="R125" s="16">
        <f>IF(P125&lt;$R$2,N125, +payroll!F125 * $R$2)</f>
        <v>64285.209056942134</v>
      </c>
      <c r="T125" s="5">
        <f t="shared" si="16"/>
        <v>0</v>
      </c>
      <c r="V125">
        <f t="shared" si="17"/>
        <v>1</v>
      </c>
    </row>
    <row r="126" spans="1:22">
      <c r="A126" t="s">
        <v>192</v>
      </c>
      <c r="B126" t="s">
        <v>546</v>
      </c>
      <c r="C126" s="40">
        <v>2398</v>
      </c>
      <c r="D126" s="40">
        <v>15830.3</v>
      </c>
      <c r="E126" s="40">
        <v>4756.3499999999995</v>
      </c>
      <c r="F126" s="16"/>
      <c r="G126" s="16">
        <f t="shared" si="10"/>
        <v>7661.5499999999993</v>
      </c>
      <c r="H126" s="14">
        <v>1</v>
      </c>
      <c r="J126" s="16">
        <f t="shared" si="15"/>
        <v>7661.5499999999993</v>
      </c>
      <c r="L126" s="3">
        <f t="shared" si="14"/>
        <v>2.0865203006262275E-4</v>
      </c>
      <c r="N126" s="16">
        <f>+L126*(assessment!$J$275*assessment!$F$3)</f>
        <v>6474.5731883128919</v>
      </c>
      <c r="P126" s="6">
        <f>+N126/payroll!F126</f>
        <v>2.5593977291972736E-4</v>
      </c>
      <c r="R126" s="16">
        <f>IF(P126&lt;$R$2,N126, +payroll!F126 * $R$2)</f>
        <v>6474.5731883128919</v>
      </c>
      <c r="T126" s="5">
        <f t="shared" si="16"/>
        <v>0</v>
      </c>
      <c r="V126">
        <f t="shared" si="17"/>
        <v>1</v>
      </c>
    </row>
    <row r="127" spans="1:22">
      <c r="A127" t="s">
        <v>481</v>
      </c>
      <c r="B127" t="s">
        <v>482</v>
      </c>
      <c r="C127" s="40">
        <v>23532.28</v>
      </c>
      <c r="D127" s="40">
        <v>2899.16</v>
      </c>
      <c r="E127" s="40">
        <v>16147.830000000005</v>
      </c>
      <c r="F127" s="16"/>
      <c r="G127" s="16">
        <f t="shared" si="10"/>
        <v>14193.090000000002</v>
      </c>
      <c r="H127" s="14">
        <v>1</v>
      </c>
      <c r="J127" s="16">
        <f>+G127*H127</f>
        <v>14193.090000000002</v>
      </c>
      <c r="L127" s="3">
        <f t="shared" si="14"/>
        <v>3.865297546007676E-4</v>
      </c>
      <c r="N127" s="16">
        <f>+L127*(assessment!$J$275*assessment!$F$3)</f>
        <v>11994.204824521388</v>
      </c>
      <c r="P127" s="6">
        <f>+N127/payroll!F127</f>
        <v>4.0773357360057673E-4</v>
      </c>
      <c r="R127" s="16">
        <f>IF(P127&lt;$R$2,N127, +payroll!F127 * $R$2)</f>
        <v>11994.204824521388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505</v>
      </c>
      <c r="C128" s="40">
        <v>41977.98</v>
      </c>
      <c r="D128" s="40">
        <v>51278.29</v>
      </c>
      <c r="E128" s="40">
        <v>27304.809999999976</v>
      </c>
      <c r="F128" s="16"/>
      <c r="G128" s="16">
        <f t="shared" si="10"/>
        <v>40187.026666666665</v>
      </c>
      <c r="H128" s="14">
        <v>1</v>
      </c>
      <c r="J128" s="16">
        <f t="shared" si="15"/>
        <v>40187.026666666665</v>
      </c>
      <c r="L128" s="3">
        <f t="shared" si="14"/>
        <v>1.0944397277549264E-3</v>
      </c>
      <c r="N128" s="16">
        <f>+L128*(assessment!$J$275*assessment!$F$3)</f>
        <v>33960.992928847976</v>
      </c>
      <c r="P128" s="6">
        <f>+N128/payroll!F128</f>
        <v>1.8850978873689152E-3</v>
      </c>
      <c r="R128" s="16">
        <f>IF(P128&lt;$R$2,N128, +payroll!F128 * $R$2)</f>
        <v>33960.992928847976</v>
      </c>
      <c r="T128" s="5">
        <f t="shared" si="16"/>
        <v>0</v>
      </c>
      <c r="V128">
        <f t="shared" si="17"/>
        <v>1</v>
      </c>
    </row>
    <row r="129" spans="1:22">
      <c r="A129" t="s">
        <v>194</v>
      </c>
      <c r="B129" t="s">
        <v>195</v>
      </c>
      <c r="C129" s="40">
        <v>113225.02</v>
      </c>
      <c r="D129" s="40">
        <v>43878.94</v>
      </c>
      <c r="E129" s="40">
        <v>67762.000000000029</v>
      </c>
      <c r="F129" s="16"/>
      <c r="G129" s="16">
        <f t="shared" si="10"/>
        <v>74955.320000000022</v>
      </c>
      <c r="H129" s="14">
        <v>1</v>
      </c>
      <c r="J129" s="16">
        <f t="shared" si="15"/>
        <v>74955.320000000022</v>
      </c>
      <c r="L129" s="3">
        <f t="shared" si="14"/>
        <v>2.041307526805087E-3</v>
      </c>
      <c r="N129" s="16">
        <f>+L129*(assessment!$J$275*assessment!$F$3)</f>
        <v>63342.757691774277</v>
      </c>
      <c r="P129" s="6">
        <f>+N129/payroll!F129</f>
        <v>3.2221700518932604E-3</v>
      </c>
      <c r="R129" s="16">
        <f>IF(P129&lt;$R$2,N129, +payroll!F129 * $R$2)</f>
        <v>63342.757691774277</v>
      </c>
      <c r="T129" s="5">
        <f t="shared" si="16"/>
        <v>0</v>
      </c>
      <c r="V129">
        <f t="shared" si="17"/>
        <v>1</v>
      </c>
    </row>
    <row r="130" spans="1:22">
      <c r="A130" t="s">
        <v>557</v>
      </c>
      <c r="B130" t="s">
        <v>558</v>
      </c>
      <c r="C130" s="40">
        <v>45.19</v>
      </c>
      <c r="D130" s="40">
        <v>18784.240000000002</v>
      </c>
      <c r="E130" s="40">
        <v>-440.45</v>
      </c>
      <c r="F130" s="16"/>
      <c r="G130" s="16">
        <f t="shared" si="10"/>
        <v>6129.66</v>
      </c>
      <c r="H130" s="14">
        <v>1</v>
      </c>
      <c r="J130" s="16">
        <f>+G130*H130</f>
        <v>6129.66</v>
      </c>
      <c r="L130" s="3">
        <f t="shared" si="14"/>
        <v>1.6693306218632735E-4</v>
      </c>
      <c r="N130" s="16">
        <f>+L130*(assessment!$J$275*assessment!$F$3)</f>
        <v>5180.0134815375486</v>
      </c>
      <c r="P130" s="6">
        <f>+N130/payroll!F130</f>
        <v>5.0087236476191736E-4</v>
      </c>
      <c r="R130" s="16">
        <f>IF(P130&lt;$R$2,N130, +payroll!F130 * $R$2)</f>
        <v>5180.0134815375486</v>
      </c>
      <c r="T130" s="5">
        <f>+N130-R130</f>
        <v>0</v>
      </c>
      <c r="V130">
        <f>+R130/N130</f>
        <v>1</v>
      </c>
    </row>
    <row r="131" spans="1:22" s="50" customFormat="1">
      <c r="A131" s="52" t="s">
        <v>577</v>
      </c>
      <c r="B131" s="52" t="s">
        <v>570</v>
      </c>
      <c r="C131" s="40">
        <v>119253.43000000018</v>
      </c>
      <c r="D131" s="40">
        <v>47004.070000000029</v>
      </c>
      <c r="E131" s="40">
        <v>107536.20000000006</v>
      </c>
      <c r="F131" s="16"/>
      <c r="G131" s="16">
        <f>IF(SUM(C131:E131)&gt;0,AVERAGE(C131:E131),0)</f>
        <v>91264.566666666753</v>
      </c>
      <c r="H131" s="14">
        <v>1</v>
      </c>
      <c r="J131" s="16">
        <f>+G131*H131</f>
        <v>91264.566666666753</v>
      </c>
      <c r="L131" s="53">
        <f t="shared" si="14"/>
        <v>2.4854679676808988E-3</v>
      </c>
      <c r="N131" s="16">
        <f>+L131*(assessment!$J$275*assessment!$F$3)</f>
        <v>77125.270523979489</v>
      </c>
      <c r="P131" s="54">
        <f>+N131/payroll!F131</f>
        <v>7.2097545201671659E-4</v>
      </c>
      <c r="R131" s="16">
        <f>IF(P131&lt;$R$2,N131, +payroll!F131 * $R$2)</f>
        <v>77125.270523979489</v>
      </c>
      <c r="T131" s="5">
        <f>+N131-R131</f>
        <v>0</v>
      </c>
      <c r="V131" s="50">
        <f>+R131/N131</f>
        <v>1</v>
      </c>
    </row>
    <row r="132" spans="1:22">
      <c r="A132" t="s">
        <v>196</v>
      </c>
      <c r="B132" t="s">
        <v>197</v>
      </c>
      <c r="C132" s="40">
        <v>0</v>
      </c>
      <c r="D132" s="40">
        <v>8.65</v>
      </c>
      <c r="E132" s="40">
        <v>5391.9100000000008</v>
      </c>
      <c r="F132" s="16"/>
      <c r="G132" s="16">
        <f t="shared" si="10"/>
        <v>1800.1866666666667</v>
      </c>
      <c r="H132" s="14">
        <v>1</v>
      </c>
      <c r="J132" s="16">
        <f t="shared" si="15"/>
        <v>1800.1866666666667</v>
      </c>
      <c r="L132" s="3">
        <f t="shared" si="14"/>
        <v>4.9025667455236343E-5</v>
      </c>
      <c r="N132" s="16">
        <f>+L132*(assessment!$J$275*assessment!$F$3)</f>
        <v>1521.2901209230974</v>
      </c>
      <c r="P132" s="6">
        <f>+N132/payroll!F132</f>
        <v>1.0192791753460659E-4</v>
      </c>
      <c r="R132" s="16">
        <f>IF(P132&lt;$R$2,N132, +payroll!F132 * $R$2)</f>
        <v>1521.2901209230974</v>
      </c>
      <c r="T132" s="5">
        <f t="shared" si="16"/>
        <v>0</v>
      </c>
      <c r="V132">
        <f t="shared" si="17"/>
        <v>1</v>
      </c>
    </row>
    <row r="133" spans="1:22">
      <c r="A133" t="s">
        <v>198</v>
      </c>
      <c r="B133" t="s">
        <v>547</v>
      </c>
      <c r="C133" s="40">
        <v>482.61</v>
      </c>
      <c r="D133" s="40">
        <v>0</v>
      </c>
      <c r="E133" s="40">
        <v>275</v>
      </c>
      <c r="F133" s="16"/>
      <c r="G133" s="16">
        <f t="shared" si="10"/>
        <v>252.53666666666666</v>
      </c>
      <c r="H133" s="14">
        <v>1</v>
      </c>
      <c r="J133" s="16">
        <f t="shared" si="15"/>
        <v>252.53666666666666</v>
      </c>
      <c r="L133" s="3">
        <f t="shared" ref="L133:L164" si="18">+J133/$J$267</f>
        <v>6.87749713377161E-6</v>
      </c>
      <c r="N133" s="16">
        <f>+L133*(assessment!$J$275*assessment!$F$3)</f>
        <v>213.41205514104979</v>
      </c>
      <c r="P133" s="6">
        <f>+N133/payroll!F133</f>
        <v>3.0102503551462176E-5</v>
      </c>
      <c r="R133" s="16">
        <f>IF(P133&lt;$R$2,N133, +payroll!F133 * $R$2)</f>
        <v>213.41205514104979</v>
      </c>
      <c r="T133" s="5">
        <f t="shared" si="16"/>
        <v>0</v>
      </c>
      <c r="V133">
        <f t="shared" si="17"/>
        <v>1</v>
      </c>
    </row>
    <row r="134" spans="1:22">
      <c r="A134" t="s">
        <v>199</v>
      </c>
      <c r="B134" t="s">
        <v>200</v>
      </c>
      <c r="C134" s="40">
        <v>47285.69</v>
      </c>
      <c r="D134" s="40">
        <v>10061.450000000001</v>
      </c>
      <c r="E134" s="40">
        <v>8506.8299999999963</v>
      </c>
      <c r="F134" s="16"/>
      <c r="G134" s="16">
        <f t="shared" si="10"/>
        <v>21951.323333333334</v>
      </c>
      <c r="H134" s="14">
        <v>1</v>
      </c>
      <c r="J134" s="16">
        <f t="shared" si="15"/>
        <v>21951.323333333334</v>
      </c>
      <c r="L134" s="3">
        <f t="shared" si="18"/>
        <v>5.9781482546756464E-4</v>
      </c>
      <c r="N134" s="16">
        <f>+L134*(assessment!$J$275*assessment!$F$3)</f>
        <v>18550.482539693301</v>
      </c>
      <c r="P134" s="6">
        <f>+N134/payroll!F134</f>
        <v>2.9052441053154188E-4</v>
      </c>
      <c r="R134" s="16">
        <f>IF(P134&lt;$R$2,N134, +payroll!F134 * $R$2)</f>
        <v>18550.482539693301</v>
      </c>
      <c r="T134" s="5">
        <f t="shared" si="16"/>
        <v>0</v>
      </c>
      <c r="V134">
        <f t="shared" si="17"/>
        <v>1</v>
      </c>
    </row>
    <row r="135" spans="1:22">
      <c r="A135" t="s">
        <v>201</v>
      </c>
      <c r="B135" t="s">
        <v>548</v>
      </c>
      <c r="C135" s="40">
        <v>28925.08</v>
      </c>
      <c r="D135" s="40">
        <v>4210.5600000000004</v>
      </c>
      <c r="E135" s="40">
        <v>-16659.880000000008</v>
      </c>
      <c r="F135" s="16"/>
      <c r="G135" s="16">
        <f t="shared" ref="G135:G198" si="19">IF(SUM(C135:E135)&gt;0,AVERAGE(C135:E135),0)</f>
        <v>5491.9199999999973</v>
      </c>
      <c r="H135" s="14">
        <v>1</v>
      </c>
      <c r="J135" s="16">
        <f t="shared" si="15"/>
        <v>5491.9199999999973</v>
      </c>
      <c r="L135" s="3">
        <f t="shared" si="18"/>
        <v>1.4956506933212193E-4</v>
      </c>
      <c r="N135" s="16">
        <f>+L135*(assessment!$J$275*assessment!$F$3)</f>
        <v>4641.0762814782029</v>
      </c>
      <c r="P135" s="6">
        <f>+N135/payroll!F135</f>
        <v>5.7797209125722004E-4</v>
      </c>
      <c r="R135" s="16">
        <f>IF(P135&lt;$R$2,N135, +payroll!F135 * $R$2)</f>
        <v>4641.0762814782029</v>
      </c>
      <c r="T135" s="5">
        <f t="shared" si="16"/>
        <v>0</v>
      </c>
      <c r="V135">
        <f t="shared" si="17"/>
        <v>1</v>
      </c>
    </row>
    <row r="136" spans="1:22">
      <c r="A136" t="s">
        <v>202</v>
      </c>
      <c r="B136" t="s">
        <v>549</v>
      </c>
      <c r="C136" s="40">
        <v>10130.73</v>
      </c>
      <c r="D136" s="40">
        <v>45197.279999999999</v>
      </c>
      <c r="E136" s="40">
        <v>52784.309999999976</v>
      </c>
      <c r="F136" s="16"/>
      <c r="G136" s="16">
        <f t="shared" si="19"/>
        <v>36037.439999999995</v>
      </c>
      <c r="H136" s="14">
        <v>1</v>
      </c>
      <c r="J136" s="16">
        <f t="shared" si="15"/>
        <v>36037.439999999995</v>
      </c>
      <c r="L136" s="3">
        <f t="shared" si="18"/>
        <v>9.8143130492654392E-4</v>
      </c>
      <c r="N136" s="16">
        <f>+L136*(assessment!$J$275*assessment!$F$3)</f>
        <v>30454.287030618412</v>
      </c>
      <c r="P136" s="6">
        <f>+N136/payroll!F136</f>
        <v>2.9250415483154948E-3</v>
      </c>
      <c r="R136" s="16">
        <f>IF(P136&lt;$R$2,N136, +payroll!F136 * $R$2)</f>
        <v>30454.287030618412</v>
      </c>
      <c r="T136" s="5">
        <f t="shared" si="16"/>
        <v>0</v>
      </c>
      <c r="V136">
        <f t="shared" si="17"/>
        <v>1</v>
      </c>
    </row>
    <row r="137" spans="1:22">
      <c r="A137" t="s">
        <v>203</v>
      </c>
      <c r="B137" t="s">
        <v>506</v>
      </c>
      <c r="C137" s="40">
        <v>17776.759999999998</v>
      </c>
      <c r="D137" s="40">
        <v>13145.52</v>
      </c>
      <c r="E137" s="40">
        <v>-2102.5500000000002</v>
      </c>
      <c r="F137" s="16"/>
      <c r="G137" s="16">
        <f t="shared" si="19"/>
        <v>9606.5766666666659</v>
      </c>
      <c r="H137" s="14">
        <v>1</v>
      </c>
      <c r="J137" s="16">
        <f t="shared" si="15"/>
        <v>9606.5766666666659</v>
      </c>
      <c r="L137" s="3">
        <f t="shared" si="18"/>
        <v>2.6162222049744814E-4</v>
      </c>
      <c r="N137" s="16">
        <f>+L137*(assessment!$J$275*assessment!$F$3)</f>
        <v>8118.2637609194271</v>
      </c>
      <c r="P137" s="6">
        <f>+N137/payroll!F137</f>
        <v>7.4736513760749392E-4</v>
      </c>
      <c r="R137" s="16">
        <f>IF(P137&lt;$R$2,N137, +payroll!F137 * $R$2)</f>
        <v>8118.2637609194271</v>
      </c>
      <c r="T137" s="5">
        <f t="shared" si="16"/>
        <v>0</v>
      </c>
      <c r="V137">
        <f t="shared" si="17"/>
        <v>1</v>
      </c>
    </row>
    <row r="138" spans="1:22">
      <c r="A138" t="s">
        <v>204</v>
      </c>
      <c r="B138" t="s">
        <v>550</v>
      </c>
      <c r="C138" s="40">
        <v>651379.47</v>
      </c>
      <c r="D138" s="40">
        <v>930371.22</v>
      </c>
      <c r="E138" s="40">
        <v>1098940.5500000019</v>
      </c>
      <c r="F138" s="16"/>
      <c r="G138" s="16">
        <f t="shared" si="19"/>
        <v>893563.7466666674</v>
      </c>
      <c r="H138" s="14">
        <v>1</v>
      </c>
      <c r="J138" s="16">
        <f t="shared" si="15"/>
        <v>893563.7466666674</v>
      </c>
      <c r="L138" s="3">
        <f t="shared" si="18"/>
        <v>2.43350091994914E-2</v>
      </c>
      <c r="N138" s="16">
        <f>+L138*(assessment!$J$275*assessment!$F$3)</f>
        <v>755127.07953565777</v>
      </c>
      <c r="P138" s="6">
        <f>+N138/payroll!F138</f>
        <v>5.1830800718178352E-3</v>
      </c>
      <c r="R138" s="16">
        <f>IF(P138&lt;$R$2,N138, +payroll!F138 * $R$2)</f>
        <v>755127.07953565777</v>
      </c>
      <c r="T138" s="5">
        <f t="shared" si="16"/>
        <v>0</v>
      </c>
      <c r="V138">
        <f t="shared" si="17"/>
        <v>1</v>
      </c>
    </row>
    <row r="139" spans="1:22">
      <c r="A139" t="s">
        <v>205</v>
      </c>
      <c r="B139" t="s">
        <v>206</v>
      </c>
      <c r="C139" s="40">
        <v>97880.33</v>
      </c>
      <c r="D139" s="40">
        <v>47223.67</v>
      </c>
      <c r="E139" s="40">
        <v>40695.379999999968</v>
      </c>
      <c r="F139" s="16"/>
      <c r="G139" s="16">
        <f t="shared" si="19"/>
        <v>61933.126666666656</v>
      </c>
      <c r="H139" s="14">
        <v>1</v>
      </c>
      <c r="J139" s="16">
        <f t="shared" si="15"/>
        <v>61933.126666666656</v>
      </c>
      <c r="L139" s="3">
        <f t="shared" si="18"/>
        <v>1.6866655712128166E-3</v>
      </c>
      <c r="N139" s="16">
        <f>+L139*(assessment!$J$275*assessment!$F$3)</f>
        <v>52338.046659538362</v>
      </c>
      <c r="P139" s="6">
        <f>+N139/payroll!F139</f>
        <v>6.0462312929479298E-3</v>
      </c>
      <c r="R139" s="16">
        <f>IF(P139&lt;$R$2,N139, +payroll!F139 * $R$2)</f>
        <v>52338.046659538362</v>
      </c>
      <c r="T139" s="5">
        <f t="shared" si="16"/>
        <v>0</v>
      </c>
      <c r="V139">
        <f t="shared" si="17"/>
        <v>1</v>
      </c>
    </row>
    <row r="140" spans="1:22">
      <c r="A140" t="s">
        <v>207</v>
      </c>
      <c r="B140" t="s">
        <v>208</v>
      </c>
      <c r="C140" s="40">
        <v>68107.23</v>
      </c>
      <c r="D140" s="40">
        <v>59583.4</v>
      </c>
      <c r="E140" s="40">
        <v>38958.749999999985</v>
      </c>
      <c r="F140" s="16"/>
      <c r="G140" s="16">
        <f t="shared" si="19"/>
        <v>55549.793333333335</v>
      </c>
      <c r="H140" s="14">
        <v>1</v>
      </c>
      <c r="J140" s="16">
        <f t="shared" si="15"/>
        <v>55549.793333333335</v>
      </c>
      <c r="L140" s="3">
        <f t="shared" si="18"/>
        <v>1.5128240563018122E-3</v>
      </c>
      <c r="N140" s="16">
        <f>+L140*(assessment!$J$275*assessment!$F$3)</f>
        <v>46943.660555934803</v>
      </c>
      <c r="P140" s="6">
        <f>+N140/payroll!F140</f>
        <v>5.0091889991098716E-3</v>
      </c>
      <c r="R140" s="16">
        <f>IF(P140&lt;$R$2,N140, +payroll!F140 * $R$2)</f>
        <v>46943.660555934803</v>
      </c>
      <c r="T140" s="5">
        <f t="shared" si="16"/>
        <v>0</v>
      </c>
      <c r="V140">
        <f t="shared" si="17"/>
        <v>1</v>
      </c>
    </row>
    <row r="141" spans="1:22">
      <c r="A141" t="s">
        <v>209</v>
      </c>
      <c r="B141" t="s">
        <v>210</v>
      </c>
      <c r="C141" s="40">
        <v>0</v>
      </c>
      <c r="D141" s="40">
        <v>0</v>
      </c>
      <c r="E141" s="40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+L141*(assessment!$J$275*assessment!$F$3)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>
      <c r="A142" t="s">
        <v>211</v>
      </c>
      <c r="B142" t="s">
        <v>462</v>
      </c>
      <c r="C142" s="40">
        <v>0</v>
      </c>
      <c r="D142" s="40">
        <v>0</v>
      </c>
      <c r="E142" s="40">
        <v>0</v>
      </c>
      <c r="F142" s="16"/>
      <c r="G142" s="16">
        <f t="shared" si="19"/>
        <v>0</v>
      </c>
      <c r="H142" s="14">
        <v>1</v>
      </c>
      <c r="J142" s="16">
        <f t="shared" si="15"/>
        <v>0</v>
      </c>
      <c r="L142" s="3">
        <f t="shared" si="18"/>
        <v>0</v>
      </c>
      <c r="N142" s="16">
        <f>+L142*(assessment!$J$275*assessment!$F$3)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212</v>
      </c>
      <c r="B143" t="s">
        <v>213</v>
      </c>
      <c r="C143" s="40">
        <v>0</v>
      </c>
      <c r="D143" s="40">
        <v>0</v>
      </c>
      <c r="E143" s="40">
        <v>0</v>
      </c>
      <c r="F143" s="16"/>
      <c r="G143" s="16">
        <f t="shared" si="19"/>
        <v>0</v>
      </c>
      <c r="H143" s="14">
        <v>1</v>
      </c>
      <c r="J143" s="16">
        <f t="shared" si="15"/>
        <v>0</v>
      </c>
      <c r="L143" s="3">
        <f t="shared" si="18"/>
        <v>0</v>
      </c>
      <c r="N143" s="16">
        <f>+L143*(assessment!$J$275*assessment!$F$3)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6"/>
        <v>0</v>
      </c>
      <c r="V143" t="e">
        <f t="shared" si="17"/>
        <v>#DIV/0!</v>
      </c>
    </row>
    <row r="144" spans="1:22" outlineLevel="1">
      <c r="A144" t="s">
        <v>214</v>
      </c>
      <c r="B144" t="s">
        <v>215</v>
      </c>
      <c r="C144" s="40">
        <v>0</v>
      </c>
      <c r="D144" s="40">
        <v>0</v>
      </c>
      <c r="E144" s="40">
        <v>0</v>
      </c>
      <c r="F144" s="16"/>
      <c r="G144" s="16">
        <f t="shared" si="19"/>
        <v>0</v>
      </c>
      <c r="H144" s="14">
        <v>1</v>
      </c>
      <c r="J144" s="16">
        <f t="shared" si="15"/>
        <v>0</v>
      </c>
      <c r="L144" s="3">
        <f t="shared" si="18"/>
        <v>0</v>
      </c>
      <c r="N144" s="16">
        <f>+L144*(assessment!$J$275*assessment!$F$3)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6"/>
        <v>0</v>
      </c>
      <c r="V144" t="e">
        <f t="shared" si="17"/>
        <v>#DIV/0!</v>
      </c>
    </row>
    <row r="145" spans="1:22" outlineLevel="1">
      <c r="A145" t="s">
        <v>216</v>
      </c>
      <c r="B145" t="s">
        <v>217</v>
      </c>
      <c r="C145" s="40">
        <v>604.24</v>
      </c>
      <c r="D145" s="40">
        <v>0</v>
      </c>
      <c r="E145" s="40">
        <v>0</v>
      </c>
      <c r="F145" s="16"/>
      <c r="G145" s="16">
        <f t="shared" si="19"/>
        <v>201.41333333333333</v>
      </c>
      <c r="H145" s="14">
        <v>1</v>
      </c>
      <c r="J145" s="16">
        <f t="shared" si="15"/>
        <v>201.41333333333333</v>
      </c>
      <c r="L145" s="3">
        <f t="shared" si="18"/>
        <v>5.4852217738812282E-6</v>
      </c>
      <c r="N145" s="16">
        <f>+L145*(assessment!$J$275*assessment!$F$3)</f>
        <v>170.20907881156256</v>
      </c>
      <c r="P145" s="6">
        <f>+N145/payroll!F145</f>
        <v>1.2952878928688957E-4</v>
      </c>
      <c r="R145" s="16">
        <f>IF(P145&lt;$R$2,N145, +payroll!F145 * $R$2)</f>
        <v>170.20907881156256</v>
      </c>
      <c r="T145" s="5">
        <f t="shared" si="16"/>
        <v>0</v>
      </c>
      <c r="V145">
        <f t="shared" si="17"/>
        <v>1</v>
      </c>
    </row>
    <row r="146" spans="1:22" outlineLevel="1">
      <c r="A146" t="s">
        <v>509</v>
      </c>
      <c r="B146" t="s">
        <v>507</v>
      </c>
      <c r="C146" s="40">
        <v>0</v>
      </c>
      <c r="D146" s="40">
        <v>0</v>
      </c>
      <c r="E146" s="40">
        <v>0</v>
      </c>
      <c r="F146" s="16"/>
      <c r="G146" s="16">
        <f t="shared" si="19"/>
        <v>0</v>
      </c>
      <c r="H146" s="14">
        <v>1</v>
      </c>
      <c r="J146" s="16">
        <f>+G146*H146</f>
        <v>0</v>
      </c>
      <c r="L146" s="3">
        <f t="shared" si="18"/>
        <v>0</v>
      </c>
      <c r="N146" s="16">
        <f>+L146*(assessment!$J$275*assessment!$F$3)</f>
        <v>0</v>
      </c>
      <c r="P146" s="6">
        <f>+N146/payroll!F146</f>
        <v>0</v>
      </c>
      <c r="R146" s="16">
        <f>IF(P146&lt;$R$2,N146, +payroll!F146 * $R$2)</f>
        <v>0</v>
      </c>
      <c r="T146" s="5">
        <f>+N146-R146</f>
        <v>0</v>
      </c>
      <c r="V146" t="e">
        <f>+R146/N146</f>
        <v>#DIV/0!</v>
      </c>
    </row>
    <row r="147" spans="1:22" outlineLevel="1">
      <c r="A147" t="s">
        <v>218</v>
      </c>
      <c r="B147" t="s">
        <v>219</v>
      </c>
      <c r="C147" s="40">
        <v>-30800.92</v>
      </c>
      <c r="D147" s="40">
        <v>6995.29</v>
      </c>
      <c r="E147" s="40">
        <v>790.25</v>
      </c>
      <c r="F147" s="16"/>
      <c r="G147" s="16">
        <f t="shared" si="19"/>
        <v>0</v>
      </c>
      <c r="H147" s="14">
        <v>1</v>
      </c>
      <c r="J147" s="16">
        <f t="shared" si="15"/>
        <v>0</v>
      </c>
      <c r="L147" s="3">
        <f t="shared" si="18"/>
        <v>0</v>
      </c>
      <c r="N147" s="16">
        <f>+L147*(assessment!$J$275*assessment!$F$3)</f>
        <v>0</v>
      </c>
      <c r="P147" s="6">
        <f>+N147/payroll!F147</f>
        <v>0</v>
      </c>
      <c r="R147" s="16">
        <f>IF(P147&lt;$R$2,N147, +payroll!F147 * $R$2)</f>
        <v>0</v>
      </c>
      <c r="T147" s="5">
        <f t="shared" si="16"/>
        <v>0</v>
      </c>
      <c r="V147" t="e">
        <f t="shared" si="17"/>
        <v>#DIV/0!</v>
      </c>
    </row>
    <row r="148" spans="1:22" outlineLevel="1">
      <c r="A148" t="s">
        <v>220</v>
      </c>
      <c r="B148" t="s">
        <v>221</v>
      </c>
      <c r="C148" s="40">
        <v>0</v>
      </c>
      <c r="D148" s="40">
        <v>0</v>
      </c>
      <c r="E148" s="40">
        <v>0</v>
      </c>
      <c r="F148" s="16"/>
      <c r="G148" s="16">
        <f t="shared" si="19"/>
        <v>0</v>
      </c>
      <c r="H148" s="14">
        <v>1</v>
      </c>
      <c r="J148" s="16">
        <f t="shared" si="15"/>
        <v>0</v>
      </c>
      <c r="L148" s="3">
        <f t="shared" si="18"/>
        <v>0</v>
      </c>
      <c r="N148" s="16">
        <f>+L148*(assessment!$J$275*assessment!$F$3)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6"/>
        <v>0</v>
      </c>
      <c r="V148" t="e">
        <f t="shared" si="17"/>
        <v>#DIV/0!</v>
      </c>
    </row>
    <row r="149" spans="1:22" outlineLevel="1">
      <c r="A149" t="s">
        <v>222</v>
      </c>
      <c r="B149" t="s">
        <v>223</v>
      </c>
      <c r="C149" s="40">
        <v>251.93</v>
      </c>
      <c r="D149" s="40">
        <v>0</v>
      </c>
      <c r="E149" s="40">
        <v>7395.94</v>
      </c>
      <c r="F149" s="16"/>
      <c r="G149" s="16">
        <f t="shared" si="19"/>
        <v>2549.29</v>
      </c>
      <c r="H149" s="14">
        <v>1</v>
      </c>
      <c r="J149" s="16">
        <f t="shared" si="15"/>
        <v>2549.29</v>
      </c>
      <c r="L149" s="3">
        <f t="shared" si="18"/>
        <v>6.9426491208481777E-5</v>
      </c>
      <c r="N149" s="16">
        <f>+L149*(assessment!$J$275*assessment!$F$3)</f>
        <v>2154.3375274238465</v>
      </c>
      <c r="P149" s="6">
        <f>+N149/payroll!F149</f>
        <v>1.9196268325981207E-4</v>
      </c>
      <c r="R149" s="16">
        <f>IF(P149&lt;$R$2,N149, +payroll!F149 * $R$2)</f>
        <v>2154.3375274238465</v>
      </c>
      <c r="T149" s="5">
        <f t="shared" si="16"/>
        <v>0</v>
      </c>
      <c r="V149">
        <f t="shared" si="17"/>
        <v>1</v>
      </c>
    </row>
    <row r="150" spans="1:22" outlineLevel="1">
      <c r="A150" t="s">
        <v>224</v>
      </c>
      <c r="B150" t="s">
        <v>225</v>
      </c>
      <c r="C150" s="40">
        <v>111273.36</v>
      </c>
      <c r="D150" s="40">
        <v>87748.6</v>
      </c>
      <c r="E150" s="40">
        <v>130379.64</v>
      </c>
      <c r="F150" s="16"/>
      <c r="G150" s="16">
        <f t="shared" si="19"/>
        <v>109800.53333333334</v>
      </c>
      <c r="H150" s="14">
        <v>1</v>
      </c>
      <c r="J150" s="16">
        <f t="shared" si="15"/>
        <v>109800.53333333334</v>
      </c>
      <c r="L150" s="3">
        <f t="shared" si="18"/>
        <v>2.990270138804639E-3</v>
      </c>
      <c r="N150" s="16">
        <f>+L150*(assessment!$J$275*assessment!$F$3)</f>
        <v>92789.525511476924</v>
      </c>
      <c r="P150" s="6">
        <f>+N150/payroll!F150</f>
        <v>8.6097857758477402E-3</v>
      </c>
      <c r="R150" s="16">
        <f>IF(P150&lt;$R$2,N150, +payroll!F150 * $R$2)</f>
        <v>92789.525511476924</v>
      </c>
      <c r="T150" s="5">
        <f t="shared" si="16"/>
        <v>0</v>
      </c>
      <c r="V150">
        <f t="shared" si="17"/>
        <v>1</v>
      </c>
    </row>
    <row r="151" spans="1:22" outlineLevel="1">
      <c r="A151" t="s">
        <v>226</v>
      </c>
      <c r="B151" t="s">
        <v>227</v>
      </c>
      <c r="C151" s="40">
        <v>52255.17</v>
      </c>
      <c r="D151" s="40">
        <v>-31260.44</v>
      </c>
      <c r="E151" s="40">
        <v>0</v>
      </c>
      <c r="F151" s="16"/>
      <c r="G151" s="16">
        <f t="shared" si="19"/>
        <v>6998.2433333333329</v>
      </c>
      <c r="H151" s="14">
        <v>1</v>
      </c>
      <c r="J151" s="16">
        <f t="shared" si="15"/>
        <v>6998.2433333333329</v>
      </c>
      <c r="L151" s="3">
        <f t="shared" si="18"/>
        <v>1.9058776336018378E-4</v>
      </c>
      <c r="N151" s="16">
        <f>+L151*(assessment!$J$275*assessment!$F$3)</f>
        <v>5914.0302747210999</v>
      </c>
      <c r="P151" s="6">
        <f>+N151/payroll!F151</f>
        <v>2.0093296865364E-3</v>
      </c>
      <c r="R151" s="16">
        <f>IF(P151&lt;$R$2,N151, +payroll!F151 * $R$2)</f>
        <v>5914.0302747210999</v>
      </c>
      <c r="T151" s="5">
        <f t="shared" si="16"/>
        <v>0</v>
      </c>
      <c r="V151">
        <f t="shared" si="17"/>
        <v>1</v>
      </c>
    </row>
    <row r="152" spans="1:22" outlineLevel="1">
      <c r="A152" t="s">
        <v>228</v>
      </c>
      <c r="B152" t="s">
        <v>229</v>
      </c>
      <c r="C152" s="40">
        <v>13077.03</v>
      </c>
      <c r="D152" s="40">
        <v>72.48</v>
      </c>
      <c r="E152" s="40">
        <v>316</v>
      </c>
      <c r="F152" s="16"/>
      <c r="G152" s="16">
        <f t="shared" si="19"/>
        <v>4488.5033333333331</v>
      </c>
      <c r="H152" s="14">
        <v>1</v>
      </c>
      <c r="J152" s="16">
        <f t="shared" si="15"/>
        <v>4488.5033333333331</v>
      </c>
      <c r="L152" s="3">
        <f t="shared" si="18"/>
        <v>1.2223836331327854E-4</v>
      </c>
      <c r="N152" s="16">
        <f>+L152*(assessment!$J$275*assessment!$F$3)</f>
        <v>3793.115405845168</v>
      </c>
      <c r="P152" s="6">
        <f>+N152/payroll!F152</f>
        <v>1.5155909097260098E-3</v>
      </c>
      <c r="R152" s="16">
        <f>IF(P152&lt;$R$2,N152, +payroll!F152 * $R$2)</f>
        <v>3793.115405845168</v>
      </c>
      <c r="T152" s="5">
        <f t="shared" si="16"/>
        <v>0</v>
      </c>
      <c r="V152">
        <f t="shared" si="17"/>
        <v>1</v>
      </c>
    </row>
    <row r="153" spans="1:22" outlineLevel="1">
      <c r="A153" t="s">
        <v>230</v>
      </c>
      <c r="B153" t="s">
        <v>231</v>
      </c>
      <c r="C153" s="40">
        <v>0</v>
      </c>
      <c r="D153" s="40">
        <v>749.58</v>
      </c>
      <c r="E153" s="40">
        <v>0</v>
      </c>
      <c r="F153" s="16"/>
      <c r="G153" s="16">
        <f t="shared" si="19"/>
        <v>249.86</v>
      </c>
      <c r="H153" s="14">
        <v>1</v>
      </c>
      <c r="J153" s="16">
        <f t="shared" si="15"/>
        <v>249.86</v>
      </c>
      <c r="L153" s="3">
        <f t="shared" si="18"/>
        <v>6.8046017100256385E-6</v>
      </c>
      <c r="N153" s="16">
        <f>+L153*(assessment!$J$275*assessment!$F$3)</f>
        <v>211.15007496288081</v>
      </c>
      <c r="P153" s="6">
        <f>+N153/payroll!F153</f>
        <v>1.5734810349615151E-4</v>
      </c>
      <c r="R153" s="16">
        <f>IF(P153&lt;$R$2,N153, +payroll!F153 * $R$2)</f>
        <v>211.15007496288081</v>
      </c>
      <c r="T153" s="5">
        <f t="shared" si="16"/>
        <v>0</v>
      </c>
      <c r="V153">
        <f t="shared" si="17"/>
        <v>1</v>
      </c>
    </row>
    <row r="154" spans="1:22" outlineLevel="1">
      <c r="A154" t="s">
        <v>232</v>
      </c>
      <c r="B154" t="s">
        <v>233</v>
      </c>
      <c r="C154" s="40">
        <v>1162.6199999999999</v>
      </c>
      <c r="D154" s="40">
        <v>0</v>
      </c>
      <c r="E154" s="40">
        <v>0</v>
      </c>
      <c r="F154" s="16"/>
      <c r="G154" s="16">
        <f t="shared" si="19"/>
        <v>387.53999999999996</v>
      </c>
      <c r="H154" s="14">
        <v>1</v>
      </c>
      <c r="J154" s="16">
        <f t="shared" si="15"/>
        <v>387.53999999999996</v>
      </c>
      <c r="L154" s="3">
        <f t="shared" si="18"/>
        <v>1.0554131700565659E-5</v>
      </c>
      <c r="N154" s="16">
        <f>+L154*(assessment!$J$275*assessment!$F$3)</f>
        <v>327.49980009251107</v>
      </c>
      <c r="P154" s="6">
        <f>+N154/payroll!F154</f>
        <v>3.1242613471414E-4</v>
      </c>
      <c r="R154" s="16">
        <f>IF(P154&lt;$R$2,N154, +payroll!F154 * $R$2)</f>
        <v>327.49980009251107</v>
      </c>
      <c r="T154" s="5">
        <f t="shared" si="16"/>
        <v>0</v>
      </c>
      <c r="V154">
        <f t="shared" si="17"/>
        <v>1</v>
      </c>
    </row>
    <row r="155" spans="1:22" outlineLevel="1">
      <c r="A155" t="s">
        <v>234</v>
      </c>
      <c r="B155" t="s">
        <v>235</v>
      </c>
      <c r="C155" s="40">
        <v>7.9</v>
      </c>
      <c r="D155" s="40">
        <v>0</v>
      </c>
      <c r="E155" s="40">
        <v>0</v>
      </c>
      <c r="F155" s="16"/>
      <c r="G155" s="16">
        <f t="shared" si="19"/>
        <v>2.6333333333333333</v>
      </c>
      <c r="H155" s="14">
        <v>1</v>
      </c>
      <c r="J155" s="16">
        <f t="shared" si="15"/>
        <v>2.6333333333333333</v>
      </c>
      <c r="L155" s="3">
        <f t="shared" si="18"/>
        <v>7.1715298579474562E-8</v>
      </c>
      <c r="N155" s="16">
        <f>+L155*(assessment!$J$275*assessment!$F$3)</f>
        <v>2.22536032472419</v>
      </c>
      <c r="P155" s="6">
        <f>+N155/payroll!F155</f>
        <v>8.2048082274358165E-7</v>
      </c>
      <c r="R155" s="16">
        <f>IF(P155&lt;$R$2,N155, +payroll!F155 * $R$2)</f>
        <v>2.22536032472419</v>
      </c>
      <c r="T155" s="5">
        <f t="shared" si="16"/>
        <v>0</v>
      </c>
      <c r="V155">
        <f t="shared" si="17"/>
        <v>1</v>
      </c>
    </row>
    <row r="156" spans="1:22" outlineLevel="1">
      <c r="A156" t="s">
        <v>236</v>
      </c>
      <c r="B156" t="s">
        <v>237</v>
      </c>
      <c r="C156" s="40">
        <v>94.35</v>
      </c>
      <c r="D156" s="40">
        <v>0</v>
      </c>
      <c r="E156" s="40">
        <v>2567.67</v>
      </c>
      <c r="F156" s="16"/>
      <c r="G156" s="16">
        <f t="shared" si="19"/>
        <v>887.34</v>
      </c>
      <c r="H156" s="14">
        <v>1</v>
      </c>
      <c r="J156" s="16">
        <f t="shared" si="15"/>
        <v>887.34</v>
      </c>
      <c r="L156" s="3">
        <f t="shared" si="18"/>
        <v>2.4165513813232009E-5</v>
      </c>
      <c r="N156" s="16">
        <f>+L156*(assessment!$J$275*assessment!$F$3)</f>
        <v>749.86755590155542</v>
      </c>
      <c r="P156" s="6">
        <f>+N156/payroll!F156</f>
        <v>1.5121047989207081E-4</v>
      </c>
      <c r="R156" s="16">
        <f>IF(P156&lt;$R$2,N156, +payroll!F156 * $R$2)</f>
        <v>749.86755590155542</v>
      </c>
      <c r="T156" s="5">
        <f t="shared" si="16"/>
        <v>0</v>
      </c>
      <c r="V156">
        <f t="shared" si="17"/>
        <v>1</v>
      </c>
    </row>
    <row r="157" spans="1:22" outlineLevel="1">
      <c r="A157" t="s">
        <v>238</v>
      </c>
      <c r="B157" t="s">
        <v>239</v>
      </c>
      <c r="C157" s="40">
        <v>7.9</v>
      </c>
      <c r="D157" s="40">
        <v>0</v>
      </c>
      <c r="E157" s="40">
        <v>1730.59</v>
      </c>
      <c r="F157" s="16"/>
      <c r="G157" s="16">
        <f t="shared" si="19"/>
        <v>579.49666666666667</v>
      </c>
      <c r="H157" s="14">
        <v>1</v>
      </c>
      <c r="J157" s="16">
        <f t="shared" si="15"/>
        <v>579.49666666666667</v>
      </c>
      <c r="L157" s="3">
        <f t="shared" si="18"/>
        <v>1.5781813851573509E-5</v>
      </c>
      <c r="N157" s="16">
        <f>+L157*(assessment!$J$275*assessment!$F$3)</f>
        <v>489.71730011769074</v>
      </c>
      <c r="P157" s="6">
        <f>+N157/payroll!F157</f>
        <v>1.552332115665872E-4</v>
      </c>
      <c r="R157" s="16">
        <f>IF(P157&lt;$R$2,N157, +payroll!F157 * $R$2)</f>
        <v>489.71730011769074</v>
      </c>
      <c r="T157" s="5">
        <f t="shared" si="16"/>
        <v>0</v>
      </c>
      <c r="V157">
        <f t="shared" si="17"/>
        <v>1</v>
      </c>
    </row>
    <row r="158" spans="1:22" outlineLevel="1">
      <c r="A158" t="s">
        <v>240</v>
      </c>
      <c r="B158" t="s">
        <v>241</v>
      </c>
      <c r="C158" s="40">
        <v>0</v>
      </c>
      <c r="D158" s="40">
        <v>0</v>
      </c>
      <c r="E158" s="40">
        <v>0</v>
      </c>
      <c r="F158" s="16"/>
      <c r="G158" s="16">
        <f t="shared" si="19"/>
        <v>0</v>
      </c>
      <c r="H158" s="14">
        <v>1</v>
      </c>
      <c r="J158" s="16">
        <f t="shared" si="15"/>
        <v>0</v>
      </c>
      <c r="L158" s="3">
        <f t="shared" si="18"/>
        <v>0</v>
      </c>
      <c r="N158" s="16">
        <f>+L158*(assessment!$J$275*assessment!$F$3)</f>
        <v>0</v>
      </c>
      <c r="P158" s="6">
        <f>+N158/payroll!F158</f>
        <v>0</v>
      </c>
      <c r="R158" s="16">
        <f>IF(P158&lt;$R$2,N158, +payroll!F158 * $R$2)</f>
        <v>0</v>
      </c>
      <c r="T158" s="5">
        <f t="shared" si="16"/>
        <v>0</v>
      </c>
      <c r="V158" t="e">
        <f t="shared" si="17"/>
        <v>#DIV/0!</v>
      </c>
    </row>
    <row r="159" spans="1:22" outlineLevel="1">
      <c r="A159" t="s">
        <v>242</v>
      </c>
      <c r="B159" t="s">
        <v>243</v>
      </c>
      <c r="C159" s="40">
        <v>0</v>
      </c>
      <c r="D159" s="40">
        <v>0</v>
      </c>
      <c r="E159" s="40">
        <v>0</v>
      </c>
      <c r="F159" s="16"/>
      <c r="G159" s="16">
        <f t="shared" si="19"/>
        <v>0</v>
      </c>
      <c r="H159" s="14">
        <v>1</v>
      </c>
      <c r="J159" s="16">
        <f t="shared" si="15"/>
        <v>0</v>
      </c>
      <c r="L159" s="3">
        <f t="shared" si="18"/>
        <v>0</v>
      </c>
      <c r="N159" s="16">
        <f>+L159*(assessment!$J$275*assessment!$F$3)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244</v>
      </c>
      <c r="B160" t="s">
        <v>245</v>
      </c>
      <c r="C160" s="40">
        <v>0</v>
      </c>
      <c r="D160" s="40">
        <v>0</v>
      </c>
      <c r="E160" s="40">
        <v>0</v>
      </c>
      <c r="F160" s="16"/>
      <c r="G160" s="16">
        <f t="shared" si="19"/>
        <v>0</v>
      </c>
      <c r="H160" s="14">
        <v>1</v>
      </c>
      <c r="J160" s="16">
        <f t="shared" si="15"/>
        <v>0</v>
      </c>
      <c r="L160" s="3">
        <f t="shared" si="18"/>
        <v>0</v>
      </c>
      <c r="N160" s="16">
        <f>+L160*(assessment!$J$275*assessment!$F$3)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6"/>
        <v>0</v>
      </c>
      <c r="V160" t="e">
        <f t="shared" si="17"/>
        <v>#DIV/0!</v>
      </c>
    </row>
    <row r="161" spans="1:22" outlineLevel="1">
      <c r="A161" t="s">
        <v>246</v>
      </c>
      <c r="B161" t="s">
        <v>247</v>
      </c>
      <c r="C161" s="40">
        <v>327.96</v>
      </c>
      <c r="D161" s="40">
        <v>1971.1</v>
      </c>
      <c r="E161" s="40">
        <v>1212.4000000000001</v>
      </c>
      <c r="F161" s="16"/>
      <c r="G161" s="16">
        <f t="shared" si="19"/>
        <v>1170.4866666666667</v>
      </c>
      <c r="H161" s="14">
        <v>1</v>
      </c>
      <c r="J161" s="16">
        <f t="shared" si="15"/>
        <v>1170.4866666666667</v>
      </c>
      <c r="L161" s="3">
        <f t="shared" si="18"/>
        <v>3.1876633208845788E-5</v>
      </c>
      <c r="N161" s="16">
        <f>+L161*(assessment!$J$275*assessment!$F$3)</f>
        <v>989.14731213367133</v>
      </c>
      <c r="P161" s="6">
        <f>+N161/payroll!F161</f>
        <v>4.1878312682936943E-4</v>
      </c>
      <c r="R161" s="16">
        <f>IF(P161&lt;$R$2,N161, +payroll!F161 * $R$2)</f>
        <v>989.14731213367133</v>
      </c>
      <c r="T161" s="5">
        <f t="shared" si="16"/>
        <v>0</v>
      </c>
      <c r="V161">
        <f t="shared" si="17"/>
        <v>1</v>
      </c>
    </row>
    <row r="162" spans="1:22" outlineLevel="1">
      <c r="A162" t="s">
        <v>248</v>
      </c>
      <c r="B162" t="s">
        <v>249</v>
      </c>
      <c r="C162" s="40">
        <v>0</v>
      </c>
      <c r="D162" s="40">
        <v>0</v>
      </c>
      <c r="E162" s="40">
        <v>0</v>
      </c>
      <c r="F162" s="16"/>
      <c r="G162" s="16">
        <f t="shared" si="19"/>
        <v>0</v>
      </c>
      <c r="H162" s="14">
        <v>1</v>
      </c>
      <c r="J162" s="16">
        <f t="shared" si="15"/>
        <v>0</v>
      </c>
      <c r="L162" s="3">
        <f t="shared" si="18"/>
        <v>0</v>
      </c>
      <c r="N162" s="16">
        <f>+L162*(assessment!$J$275*assessment!$F$3)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6"/>
        <v>0</v>
      </c>
      <c r="V162" t="e">
        <f t="shared" si="17"/>
        <v>#DIV/0!</v>
      </c>
    </row>
    <row r="163" spans="1:22" outlineLevel="1">
      <c r="A163" t="s">
        <v>250</v>
      </c>
      <c r="B163" t="s">
        <v>251</v>
      </c>
      <c r="C163" s="40">
        <v>0</v>
      </c>
      <c r="D163" s="40">
        <v>0</v>
      </c>
      <c r="E163" s="40">
        <v>0</v>
      </c>
      <c r="F163" s="16"/>
      <c r="G163" s="16">
        <f t="shared" si="19"/>
        <v>0</v>
      </c>
      <c r="H163" s="14">
        <v>1</v>
      </c>
      <c r="J163" s="16">
        <f t="shared" si="15"/>
        <v>0</v>
      </c>
      <c r="L163" s="3">
        <f t="shared" si="18"/>
        <v>0</v>
      </c>
      <c r="N163" s="16">
        <f>+L163*(assessment!$J$275*assessment!$F$3)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6"/>
        <v>0</v>
      </c>
      <c r="V163" t="e">
        <f t="shared" si="17"/>
        <v>#DIV/0!</v>
      </c>
    </row>
    <row r="164" spans="1:22" outlineLevel="1">
      <c r="A164" t="s">
        <v>252</v>
      </c>
      <c r="B164" t="s">
        <v>253</v>
      </c>
      <c r="C164" s="40">
        <v>0</v>
      </c>
      <c r="D164" s="40">
        <v>753.91</v>
      </c>
      <c r="E164" s="40">
        <v>0</v>
      </c>
      <c r="F164" s="16"/>
      <c r="G164" s="16">
        <f t="shared" si="19"/>
        <v>251.30333333333331</v>
      </c>
      <c r="H164" s="14">
        <v>1</v>
      </c>
      <c r="J164" s="16">
        <f t="shared" si="15"/>
        <v>251.30333333333331</v>
      </c>
      <c r="L164" s="3">
        <f t="shared" si="18"/>
        <v>6.8439089559559065E-6</v>
      </c>
      <c r="N164" s="16">
        <f>+L164*(assessment!$J$275*assessment!$F$3)</f>
        <v>212.36979777377391</v>
      </c>
      <c r="P164" s="6">
        <f>+N164/payroll!F164</f>
        <v>9.6003038979736415E-4</v>
      </c>
      <c r="R164" s="16">
        <f>IF(P164&lt;$R$2,N164, +payroll!F164 * $R$2)</f>
        <v>212.36979777377391</v>
      </c>
      <c r="T164" s="5">
        <f t="shared" si="16"/>
        <v>0</v>
      </c>
      <c r="V164">
        <f t="shared" si="17"/>
        <v>1</v>
      </c>
    </row>
    <row r="165" spans="1:22" outlineLevel="1">
      <c r="A165" t="s">
        <v>500</v>
      </c>
      <c r="B165" t="s">
        <v>501</v>
      </c>
      <c r="C165" s="40">
        <v>0</v>
      </c>
      <c r="D165" s="40">
        <v>0</v>
      </c>
      <c r="E165" s="40">
        <v>0</v>
      </c>
      <c r="F165" s="16"/>
      <c r="G165" s="16">
        <f t="shared" si="19"/>
        <v>0</v>
      </c>
      <c r="H165" s="14">
        <v>1</v>
      </c>
      <c r="J165" s="16">
        <f>+G165*H165</f>
        <v>0</v>
      </c>
      <c r="L165" s="3">
        <f t="shared" ref="L165:L198" si="20">+J165/$J$267</f>
        <v>0</v>
      </c>
      <c r="N165" s="16">
        <f>+L165*(assessment!$J$275*assessment!$F$3)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>+N165-R165</f>
        <v>0</v>
      </c>
      <c r="V165" t="e">
        <f t="shared" si="17"/>
        <v>#DIV/0!</v>
      </c>
    </row>
    <row r="166" spans="1:22" outlineLevel="1">
      <c r="A166" t="s">
        <v>254</v>
      </c>
      <c r="B166" t="s">
        <v>255</v>
      </c>
      <c r="C166" s="40">
        <v>23935.64</v>
      </c>
      <c r="D166" s="40">
        <v>13914.57</v>
      </c>
      <c r="E166" s="40">
        <v>-5584.55</v>
      </c>
      <c r="F166" s="16"/>
      <c r="G166" s="16">
        <f t="shared" si="19"/>
        <v>10755.22</v>
      </c>
      <c r="H166" s="14">
        <v>1</v>
      </c>
      <c r="J166" s="16">
        <f t="shared" si="15"/>
        <v>10755.22</v>
      </c>
      <c r="L166" s="3">
        <f t="shared" si="20"/>
        <v>2.9290397984352013E-4</v>
      </c>
      <c r="N166" s="16">
        <f>+L166*(assessment!$J$275*assessment!$F$3)</f>
        <v>9088.9518500051017</v>
      </c>
      <c r="P166" s="6">
        <f>+N166/payroll!F166</f>
        <v>6.2900816690703801E-4</v>
      </c>
      <c r="R166" s="16">
        <f>IF(P166&lt;$R$2,N166, +payroll!F166 * $R$2)</f>
        <v>9088.9518500051017</v>
      </c>
      <c r="T166" s="5">
        <f t="shared" si="16"/>
        <v>0</v>
      </c>
      <c r="V166">
        <f t="shared" si="17"/>
        <v>1</v>
      </c>
    </row>
    <row r="167" spans="1:22" outlineLevel="1">
      <c r="A167" t="s">
        <v>256</v>
      </c>
      <c r="B167" t="s">
        <v>257</v>
      </c>
      <c r="C167" s="40">
        <v>0</v>
      </c>
      <c r="D167" s="40">
        <v>0</v>
      </c>
      <c r="E167" s="40">
        <v>0</v>
      </c>
      <c r="F167" s="16"/>
      <c r="G167" s="16">
        <f t="shared" si="19"/>
        <v>0</v>
      </c>
      <c r="H167" s="14">
        <v>1</v>
      </c>
      <c r="J167" s="16">
        <f t="shared" si="15"/>
        <v>0</v>
      </c>
      <c r="L167" s="3">
        <f t="shared" si="20"/>
        <v>0</v>
      </c>
      <c r="N167" s="16">
        <f>+L167*(assessment!$J$275*assessment!$F$3)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6"/>
        <v>0</v>
      </c>
      <c r="V167" t="e">
        <f t="shared" si="17"/>
        <v>#DIV/0!</v>
      </c>
    </row>
    <row r="168" spans="1:22" outlineLevel="1">
      <c r="A168" t="s">
        <v>258</v>
      </c>
      <c r="B168" t="s">
        <v>259</v>
      </c>
      <c r="C168" s="40">
        <v>0</v>
      </c>
      <c r="D168" s="40">
        <v>0</v>
      </c>
      <c r="E168" s="40">
        <v>0</v>
      </c>
      <c r="F168" s="16"/>
      <c r="G168" s="16">
        <f t="shared" si="19"/>
        <v>0</v>
      </c>
      <c r="H168" s="14">
        <v>1</v>
      </c>
      <c r="J168" s="16">
        <f t="shared" ref="J168:J230" si="21">+G168*H168</f>
        <v>0</v>
      </c>
      <c r="L168" s="3">
        <f t="shared" si="20"/>
        <v>0</v>
      </c>
      <c r="N168" s="16">
        <f>+L168*(assessment!$J$275*assessment!$F$3)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ref="T168:T230" si="22">+N168-R168</f>
        <v>0</v>
      </c>
      <c r="V168" t="e">
        <f t="shared" ref="V168:V230" si="23">+R168/N168</f>
        <v>#DIV/0!</v>
      </c>
    </row>
    <row r="169" spans="1:22" outlineLevel="1">
      <c r="A169" t="s">
        <v>260</v>
      </c>
      <c r="B169" t="s">
        <v>261</v>
      </c>
      <c r="C169" s="40">
        <v>0</v>
      </c>
      <c r="D169" s="40">
        <v>0</v>
      </c>
      <c r="E169" s="40">
        <v>405.44</v>
      </c>
      <c r="F169" s="16"/>
      <c r="G169" s="16">
        <f t="shared" si="19"/>
        <v>135.14666666666668</v>
      </c>
      <c r="H169" s="14">
        <v>1</v>
      </c>
      <c r="J169" s="16">
        <f t="shared" si="21"/>
        <v>135.14666666666668</v>
      </c>
      <c r="L169" s="3">
        <f t="shared" si="20"/>
        <v>3.6805380577293882E-6</v>
      </c>
      <c r="N169" s="16">
        <f>+L169*(assessment!$J$275*assessment!$F$3)</f>
        <v>114.20887215900957</v>
      </c>
      <c r="P169" s="6">
        <f>+N169/payroll!F169</f>
        <v>5.8442241271907571E-5</v>
      </c>
      <c r="R169" s="16">
        <f>IF(P169&lt;$R$2,N169, +payroll!F169 * $R$2)</f>
        <v>114.20887215900957</v>
      </c>
      <c r="T169" s="5">
        <f t="shared" si="22"/>
        <v>0</v>
      </c>
      <c r="V169">
        <f t="shared" si="23"/>
        <v>1</v>
      </c>
    </row>
    <row r="170" spans="1:22" outlineLevel="1">
      <c r="A170" t="s">
        <v>262</v>
      </c>
      <c r="B170" t="s">
        <v>263</v>
      </c>
      <c r="C170" s="40">
        <v>0</v>
      </c>
      <c r="D170" s="40">
        <v>0</v>
      </c>
      <c r="E170" s="40">
        <v>0</v>
      </c>
      <c r="F170" s="16"/>
      <c r="G170" s="16">
        <f t="shared" si="19"/>
        <v>0</v>
      </c>
      <c r="H170" s="14">
        <v>1</v>
      </c>
      <c r="J170" s="16">
        <f t="shared" si="21"/>
        <v>0</v>
      </c>
      <c r="L170" s="3">
        <f t="shared" si="20"/>
        <v>0</v>
      </c>
      <c r="N170" s="16">
        <f>+L170*(assessment!$J$275*assessment!$F$3)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2"/>
        <v>0</v>
      </c>
      <c r="V170" t="e">
        <f t="shared" si="23"/>
        <v>#DIV/0!</v>
      </c>
    </row>
    <row r="171" spans="1:22" outlineLevel="1">
      <c r="A171" t="s">
        <v>264</v>
      </c>
      <c r="B171" t="s">
        <v>265</v>
      </c>
      <c r="C171" s="40">
        <v>1439.84</v>
      </c>
      <c r="D171" s="40">
        <v>243.65</v>
      </c>
      <c r="E171" s="40">
        <v>0</v>
      </c>
      <c r="F171" s="16"/>
      <c r="G171" s="16">
        <f t="shared" si="19"/>
        <v>561.1633333333333</v>
      </c>
      <c r="H171" s="14">
        <v>1</v>
      </c>
      <c r="J171" s="16">
        <f t="shared" si="21"/>
        <v>561.1633333333333</v>
      </c>
      <c r="L171" s="3">
        <f t="shared" si="20"/>
        <v>1.5282530127286026E-5</v>
      </c>
      <c r="N171" s="16">
        <f>+L171*(assessment!$J$275*assessment!$F$3)</f>
        <v>474.22428519872477</v>
      </c>
      <c r="P171" s="6">
        <f>+N171/payroll!F171</f>
        <v>3.2481564530403053E-4</v>
      </c>
      <c r="R171" s="16">
        <f>IF(P171&lt;$R$2,N171, +payroll!F171 * $R$2)</f>
        <v>474.22428519872477</v>
      </c>
      <c r="T171" s="5">
        <f t="shared" si="22"/>
        <v>0</v>
      </c>
      <c r="V171">
        <f t="shared" si="23"/>
        <v>1</v>
      </c>
    </row>
    <row r="172" spans="1:22" outlineLevel="1">
      <c r="A172" t="s">
        <v>266</v>
      </c>
      <c r="B172" t="s">
        <v>267</v>
      </c>
      <c r="C172" s="40">
        <v>0</v>
      </c>
      <c r="D172" s="40">
        <v>0</v>
      </c>
      <c r="E172" s="40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+L172*(assessment!$J$275*assessment!$F$3)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>
      <c r="A173" t="s">
        <v>268</v>
      </c>
      <c r="B173" t="s">
        <v>269</v>
      </c>
      <c r="C173" s="40">
        <v>69150.289999999994</v>
      </c>
      <c r="D173" s="40">
        <v>63005.18</v>
      </c>
      <c r="E173" s="40">
        <v>27138.59</v>
      </c>
      <c r="F173" s="16"/>
      <c r="G173" s="16">
        <f t="shared" si="19"/>
        <v>53098.02</v>
      </c>
      <c r="H173" s="14">
        <v>1</v>
      </c>
      <c r="J173" s="16">
        <f t="shared" si="21"/>
        <v>53098.02</v>
      </c>
      <c r="L173" s="3">
        <f t="shared" si="20"/>
        <v>1.4460533006122448E-3</v>
      </c>
      <c r="N173" s="16">
        <f>+L173*(assessment!$J$275*assessment!$F$3)</f>
        <v>44871.731783320829</v>
      </c>
      <c r="P173" s="6">
        <f>+N173/payroll!F173</f>
        <v>1.041938861059615E-2</v>
      </c>
      <c r="R173" s="16">
        <f>IF(P173&lt;$R$2,N173, +payroll!F173 * $R$2)</f>
        <v>44871.731783320829</v>
      </c>
      <c r="T173" s="5">
        <f t="shared" si="22"/>
        <v>0</v>
      </c>
      <c r="V173">
        <f t="shared" si="23"/>
        <v>1</v>
      </c>
    </row>
    <row r="174" spans="1:22" outlineLevel="1">
      <c r="A174" t="s">
        <v>270</v>
      </c>
      <c r="B174" t="s">
        <v>271</v>
      </c>
      <c r="C174" s="40">
        <v>0</v>
      </c>
      <c r="D174" s="40">
        <v>0</v>
      </c>
      <c r="E174" s="40">
        <v>0</v>
      </c>
      <c r="F174" s="16"/>
      <c r="G174" s="16">
        <f t="shared" si="19"/>
        <v>0</v>
      </c>
      <c r="H174" s="14">
        <v>1</v>
      </c>
      <c r="J174" s="16">
        <f t="shared" si="21"/>
        <v>0</v>
      </c>
      <c r="L174" s="3">
        <f t="shared" si="20"/>
        <v>0</v>
      </c>
      <c r="N174" s="16">
        <f>+L174*(assessment!$J$275*assessment!$F$3)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2"/>
        <v>0</v>
      </c>
      <c r="V174" t="e">
        <f t="shared" si="23"/>
        <v>#DIV/0!</v>
      </c>
    </row>
    <row r="175" spans="1:22" outlineLevel="1">
      <c r="A175" t="s">
        <v>272</v>
      </c>
      <c r="B175" t="s">
        <v>273</v>
      </c>
      <c r="C175" s="40">
        <v>0</v>
      </c>
      <c r="D175" s="40">
        <v>0</v>
      </c>
      <c r="E175" s="40">
        <v>0</v>
      </c>
      <c r="F175" s="16"/>
      <c r="G175" s="16">
        <f t="shared" si="19"/>
        <v>0</v>
      </c>
      <c r="H175" s="14">
        <v>1</v>
      </c>
      <c r="J175" s="16">
        <f t="shared" si="21"/>
        <v>0</v>
      </c>
      <c r="L175" s="3">
        <f t="shared" si="20"/>
        <v>0</v>
      </c>
      <c r="N175" s="16">
        <f>+L175*(assessment!$J$275*assessment!$F$3)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2"/>
        <v>0</v>
      </c>
      <c r="V175" t="e">
        <f t="shared" si="23"/>
        <v>#DIV/0!</v>
      </c>
    </row>
    <row r="176" spans="1:22" outlineLevel="1">
      <c r="A176" t="s">
        <v>274</v>
      </c>
      <c r="B176" t="s">
        <v>275</v>
      </c>
      <c r="C176" s="40">
        <v>0</v>
      </c>
      <c r="D176" s="40">
        <v>0</v>
      </c>
      <c r="E176" s="40">
        <v>0</v>
      </c>
      <c r="F176" s="16"/>
      <c r="G176" s="16">
        <f t="shared" si="19"/>
        <v>0</v>
      </c>
      <c r="H176" s="14">
        <v>1</v>
      </c>
      <c r="J176" s="16">
        <f t="shared" si="21"/>
        <v>0</v>
      </c>
      <c r="L176" s="3">
        <f t="shared" si="20"/>
        <v>0</v>
      </c>
      <c r="N176" s="16">
        <f>+L176*(assessment!$J$275*assessment!$F$3)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2"/>
        <v>0</v>
      </c>
      <c r="V176" t="e">
        <f t="shared" si="23"/>
        <v>#DIV/0!</v>
      </c>
    </row>
    <row r="177" spans="1:22" outlineLevel="1">
      <c r="A177" t="s">
        <v>276</v>
      </c>
      <c r="B177" t="s">
        <v>277</v>
      </c>
      <c r="C177" s="40">
        <v>0</v>
      </c>
      <c r="D177" s="40">
        <v>8.65</v>
      </c>
      <c r="E177" s="40">
        <v>0</v>
      </c>
      <c r="F177" s="16"/>
      <c r="G177" s="16">
        <f t="shared" si="19"/>
        <v>2.8833333333333333</v>
      </c>
      <c r="H177" s="14">
        <v>1</v>
      </c>
      <c r="J177" s="16">
        <f t="shared" si="21"/>
        <v>2.8833333333333333</v>
      </c>
      <c r="L177" s="3">
        <f t="shared" si="20"/>
        <v>7.8523713001576567E-8</v>
      </c>
      <c r="N177" s="16">
        <f>+L177*(assessment!$J$275*assessment!$F$3)</f>
        <v>2.4366287099828154</v>
      </c>
      <c r="P177" s="6">
        <f>+N177/payroll!F177</f>
        <v>5.4821169527740306E-6</v>
      </c>
      <c r="R177" s="16">
        <f>IF(P177&lt;$R$2,N177, +payroll!F177 * $R$2)</f>
        <v>2.4366287099828154</v>
      </c>
      <c r="T177" s="5">
        <f t="shared" si="22"/>
        <v>0</v>
      </c>
      <c r="V177">
        <f t="shared" si="23"/>
        <v>1</v>
      </c>
    </row>
    <row r="178" spans="1:22" outlineLevel="1">
      <c r="A178" t="s">
        <v>278</v>
      </c>
      <c r="B178" t="s">
        <v>279</v>
      </c>
      <c r="C178" s="40">
        <v>0</v>
      </c>
      <c r="D178" s="40">
        <v>0</v>
      </c>
      <c r="E178" s="40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+L178*(assessment!$J$275*assessment!$F$3)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>
      <c r="A179" t="s">
        <v>280</v>
      </c>
      <c r="B179" t="s">
        <v>281</v>
      </c>
      <c r="C179" s="40">
        <v>18259.12</v>
      </c>
      <c r="D179" s="40">
        <v>3596.06</v>
      </c>
      <c r="E179" s="40">
        <v>0</v>
      </c>
      <c r="F179" s="16"/>
      <c r="G179" s="16">
        <f t="shared" si="19"/>
        <v>7285.06</v>
      </c>
      <c r="H179" s="14">
        <v>1</v>
      </c>
      <c r="J179" s="16">
        <f t="shared" si="21"/>
        <v>7285.06</v>
      </c>
      <c r="L179" s="3">
        <f t="shared" si="20"/>
        <v>1.9839883027951403E-4</v>
      </c>
      <c r="N179" s="16">
        <f>+L179*(assessment!$J$275*assessment!$F$3)</f>
        <v>6156.4114508488128</v>
      </c>
      <c r="P179" s="6">
        <f>+N179/payroll!F179</f>
        <v>2.0953313775914648E-3</v>
      </c>
      <c r="R179" s="16">
        <f>IF(P179&lt;$R$2,N179, +payroll!F179 * $R$2)</f>
        <v>6156.4114508488128</v>
      </c>
      <c r="T179" s="5">
        <f t="shared" si="22"/>
        <v>0</v>
      </c>
      <c r="V179">
        <f t="shared" si="23"/>
        <v>1</v>
      </c>
    </row>
    <row r="180" spans="1:22" outlineLevel="1">
      <c r="A180" t="s">
        <v>282</v>
      </c>
      <c r="B180" t="s">
        <v>283</v>
      </c>
      <c r="C180" s="40">
        <v>8888.73</v>
      </c>
      <c r="D180" s="40">
        <v>11250.51</v>
      </c>
      <c r="E180" s="40">
        <v>283.64999999999998</v>
      </c>
      <c r="F180" s="16"/>
      <c r="G180" s="16">
        <f>IF(SUM(C180:E180)&gt;0,AVERAGE(C180:E180),0)</f>
        <v>6807.63</v>
      </c>
      <c r="H180" s="14">
        <v>1</v>
      </c>
      <c r="J180" s="16">
        <f t="shared" si="21"/>
        <v>6807.63</v>
      </c>
      <c r="L180" s="3">
        <f t="shared" si="20"/>
        <v>1.8539666508933736E-4</v>
      </c>
      <c r="N180" s="16">
        <f>+L180*(assessment!$J$275*assessment!$F$3)</f>
        <v>5752.9479901527102</v>
      </c>
      <c r="P180" s="6">
        <f>+N180/payroll!F180</f>
        <v>4.8387251003553207E-3</v>
      </c>
      <c r="R180" s="16">
        <f>IF(P180&lt;$R$2,N180, +payroll!F180 * $R$2)</f>
        <v>5752.9479901527102</v>
      </c>
      <c r="T180" s="5">
        <f t="shared" si="22"/>
        <v>0</v>
      </c>
      <c r="V180">
        <f t="shared" si="23"/>
        <v>1</v>
      </c>
    </row>
    <row r="181" spans="1:22" outlineLevel="1">
      <c r="A181" t="s">
        <v>284</v>
      </c>
      <c r="B181" t="s">
        <v>285</v>
      </c>
      <c r="C181" s="40">
        <v>0</v>
      </c>
      <c r="D181" s="40">
        <v>0</v>
      </c>
      <c r="E181" s="40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+L181*(assessment!$J$275*assessment!$F$3)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>
      <c r="A182" t="s">
        <v>286</v>
      </c>
      <c r="B182" t="s">
        <v>287</v>
      </c>
      <c r="C182" s="40">
        <v>122.02</v>
      </c>
      <c r="D182" s="40">
        <v>0</v>
      </c>
      <c r="E182" s="40">
        <v>0</v>
      </c>
      <c r="F182" s="16"/>
      <c r="G182" s="16">
        <f t="shared" si="19"/>
        <v>40.673333333333332</v>
      </c>
      <c r="H182" s="14">
        <v>1</v>
      </c>
      <c r="J182" s="16">
        <f t="shared" si="21"/>
        <v>40.673333333333332</v>
      </c>
      <c r="L182" s="3">
        <f t="shared" si="20"/>
        <v>1.1076836370465172E-6</v>
      </c>
      <c r="N182" s="16">
        <f>+L182*(assessment!$J$275*assessment!$F$3)</f>
        <v>34.371957825676667</v>
      </c>
      <c r="P182" s="6">
        <f>+N182/payroll!F182</f>
        <v>2.5403431192425763E-5</v>
      </c>
      <c r="R182" s="16">
        <f>IF(P182&lt;$R$2,N182, +payroll!F182 * $R$2)</f>
        <v>34.371957825676667</v>
      </c>
      <c r="T182" s="5">
        <f t="shared" si="22"/>
        <v>0</v>
      </c>
      <c r="V182">
        <f t="shared" si="23"/>
        <v>1</v>
      </c>
    </row>
    <row r="183" spans="1:22" outlineLevel="1">
      <c r="A183" t="s">
        <v>288</v>
      </c>
      <c r="B183" t="s">
        <v>289</v>
      </c>
      <c r="C183" s="40">
        <v>0</v>
      </c>
      <c r="D183" s="40">
        <v>495.43</v>
      </c>
      <c r="E183" s="40">
        <v>0</v>
      </c>
      <c r="F183" s="16"/>
      <c r="G183" s="16">
        <f t="shared" si="19"/>
        <v>165.14333333333335</v>
      </c>
      <c r="H183" s="14">
        <v>1</v>
      </c>
      <c r="J183" s="16">
        <f t="shared" si="21"/>
        <v>165.14333333333335</v>
      </c>
      <c r="L183" s="3">
        <f t="shared" si="20"/>
        <v>4.4974570095226684E-6</v>
      </c>
      <c r="N183" s="16">
        <f>+L183*(assessment!$J$275*assessment!$F$3)</f>
        <v>139.55826147824118</v>
      </c>
      <c r="P183" s="6">
        <f>+N183/payroll!F183</f>
        <v>1.1228796043355197E-4</v>
      </c>
      <c r="R183" s="16">
        <f>IF(P183&lt;$R$2,N183, +payroll!F183 * $R$2)</f>
        <v>139.55826147824118</v>
      </c>
      <c r="T183" s="5">
        <f t="shared" si="22"/>
        <v>0</v>
      </c>
      <c r="V183">
        <f t="shared" si="23"/>
        <v>1</v>
      </c>
    </row>
    <row r="184" spans="1:22" outlineLevel="1">
      <c r="A184" t="s">
        <v>290</v>
      </c>
      <c r="B184" t="s">
        <v>291</v>
      </c>
      <c r="C184" s="40">
        <v>228.11</v>
      </c>
      <c r="D184" s="40">
        <v>0</v>
      </c>
      <c r="E184" s="40">
        <v>0</v>
      </c>
      <c r="F184" s="16"/>
      <c r="G184" s="16">
        <f t="shared" si="19"/>
        <v>76.036666666666676</v>
      </c>
      <c r="H184" s="14">
        <v>1</v>
      </c>
      <c r="J184" s="16">
        <f t="shared" si="21"/>
        <v>76.036666666666676</v>
      </c>
      <c r="L184" s="3">
        <f t="shared" si="20"/>
        <v>2.0707565517675878E-6</v>
      </c>
      <c r="N184" s="16">
        <f>+L184*(assessment!$J$275*assessment!$F$3)</f>
        <v>64.256575148460129</v>
      </c>
      <c r="P184" s="6">
        <f>+N184/payroll!F184</f>
        <v>8.5819164994486972E-5</v>
      </c>
      <c r="R184" s="16">
        <f>IF(P184&lt;$R$2,N184, +payroll!F184 * $R$2)</f>
        <v>64.256575148460129</v>
      </c>
      <c r="T184" s="5">
        <f t="shared" si="22"/>
        <v>0</v>
      </c>
      <c r="V184">
        <f t="shared" si="23"/>
        <v>1</v>
      </c>
    </row>
    <row r="185" spans="1:22" outlineLevel="1">
      <c r="A185" t="s">
        <v>292</v>
      </c>
      <c r="B185" t="s">
        <v>293</v>
      </c>
      <c r="C185" s="40">
        <v>0</v>
      </c>
      <c r="D185" s="40">
        <v>0</v>
      </c>
      <c r="E185" s="40">
        <v>0</v>
      </c>
      <c r="F185" s="16"/>
      <c r="G185" s="16">
        <f t="shared" si="19"/>
        <v>0</v>
      </c>
      <c r="H185" s="14">
        <v>1</v>
      </c>
      <c r="J185" s="16">
        <f t="shared" si="21"/>
        <v>0</v>
      </c>
      <c r="L185" s="3">
        <f t="shared" si="20"/>
        <v>0</v>
      </c>
      <c r="N185" s="16">
        <f>+L185*(assessment!$J$275*assessment!$F$3)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2"/>
        <v>0</v>
      </c>
      <c r="V185" t="e">
        <f t="shared" si="23"/>
        <v>#DIV/0!</v>
      </c>
    </row>
    <row r="186" spans="1:22" outlineLevel="1">
      <c r="A186" t="s">
        <v>294</v>
      </c>
      <c r="B186" t="s">
        <v>295</v>
      </c>
      <c r="C186" s="40">
        <v>0</v>
      </c>
      <c r="D186" s="40">
        <v>0</v>
      </c>
      <c r="E186" s="40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+L186*(assessment!$J$275*assessment!$F$3)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>
      <c r="A187" t="s">
        <v>296</v>
      </c>
      <c r="B187" t="s">
        <v>297</v>
      </c>
      <c r="C187" s="40">
        <v>78569.61</v>
      </c>
      <c r="D187" s="40">
        <v>47206.32</v>
      </c>
      <c r="E187" s="40">
        <v>135859.57</v>
      </c>
      <c r="F187" s="16"/>
      <c r="G187" s="16">
        <f t="shared" si="19"/>
        <v>87211.833333333328</v>
      </c>
      <c r="H187" s="14">
        <v>1</v>
      </c>
      <c r="J187" s="16">
        <f t="shared" si="21"/>
        <v>87211.833333333328</v>
      </c>
      <c r="L187" s="3">
        <f t="shared" si="20"/>
        <v>2.3750972153784955E-3</v>
      </c>
      <c r="N187" s="16">
        <f>+L187*(assessment!$J$275*assessment!$F$3)</f>
        <v>73700.412815110845</v>
      </c>
      <c r="P187" s="6">
        <f>+N187/payroll!F187</f>
        <v>4.3715276893091393E-3</v>
      </c>
      <c r="R187" s="16">
        <f>IF(P187&lt;$R$2,N187, +payroll!F187 * $R$2)</f>
        <v>73700.412815110845</v>
      </c>
      <c r="T187" s="5">
        <f t="shared" si="22"/>
        <v>0</v>
      </c>
      <c r="V187">
        <f t="shared" si="23"/>
        <v>1</v>
      </c>
    </row>
    <row r="188" spans="1:22" outlineLevel="1">
      <c r="A188" t="s">
        <v>298</v>
      </c>
      <c r="B188" t="s">
        <v>299</v>
      </c>
      <c r="C188" s="40">
        <v>0</v>
      </c>
      <c r="D188" s="40">
        <v>8.1999999999999993</v>
      </c>
      <c r="E188" s="40">
        <v>0</v>
      </c>
      <c r="F188" s="16"/>
      <c r="G188" s="16">
        <f t="shared" si="19"/>
        <v>2.7333333333333329</v>
      </c>
      <c r="H188" s="14">
        <v>1</v>
      </c>
      <c r="J188" s="16">
        <f t="shared" si="21"/>
        <v>2.7333333333333329</v>
      </c>
      <c r="L188" s="3">
        <f t="shared" si="20"/>
        <v>7.4438664348315348E-8</v>
      </c>
      <c r="N188" s="16">
        <f>+L188*(assessment!$J$275*assessment!$F$3)</f>
        <v>2.3098676788276395</v>
      </c>
      <c r="P188" s="6">
        <f>+N188/payroll!F188</f>
        <v>7.6640907945766315E-6</v>
      </c>
      <c r="R188" s="16">
        <f>IF(P188&lt;$R$2,N188, +payroll!F188 * $R$2)</f>
        <v>2.3098676788276395</v>
      </c>
      <c r="T188" s="5">
        <f t="shared" si="22"/>
        <v>0</v>
      </c>
      <c r="V188">
        <f t="shared" si="23"/>
        <v>1</v>
      </c>
    </row>
    <row r="189" spans="1:22" outlineLevel="1">
      <c r="A189" t="s">
        <v>300</v>
      </c>
      <c r="B189" t="s">
        <v>301</v>
      </c>
      <c r="C189" s="40">
        <v>0</v>
      </c>
      <c r="D189" s="40">
        <v>0</v>
      </c>
      <c r="E189" s="40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+L189*(assessment!$J$275*assessment!$F$3)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>
      <c r="A190" t="s">
        <v>302</v>
      </c>
      <c r="B190" t="s">
        <v>303</v>
      </c>
      <c r="C190" s="40">
        <v>0</v>
      </c>
      <c r="D190" s="40">
        <v>0</v>
      </c>
      <c r="E190" s="40">
        <v>0</v>
      </c>
      <c r="F190" s="16"/>
      <c r="G190" s="16">
        <f t="shared" si="19"/>
        <v>0</v>
      </c>
      <c r="H190" s="14">
        <v>1</v>
      </c>
      <c r="J190" s="16">
        <f t="shared" si="21"/>
        <v>0</v>
      </c>
      <c r="L190" s="3">
        <f t="shared" si="20"/>
        <v>0</v>
      </c>
      <c r="N190" s="16">
        <f>+L190*(assessment!$J$275*assessment!$F$3)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2"/>
        <v>0</v>
      </c>
      <c r="V190" t="e">
        <f t="shared" si="23"/>
        <v>#DIV/0!</v>
      </c>
    </row>
    <row r="191" spans="1:22" outlineLevel="1">
      <c r="A191" t="s">
        <v>304</v>
      </c>
      <c r="B191" t="s">
        <v>305</v>
      </c>
      <c r="C191" s="40">
        <v>6073.99</v>
      </c>
      <c r="D191" s="40">
        <v>12121.74</v>
      </c>
      <c r="E191" s="40">
        <v>8.9499999999999993</v>
      </c>
      <c r="F191" s="16"/>
      <c r="G191" s="16">
        <f t="shared" si="19"/>
        <v>6068.2266666666665</v>
      </c>
      <c r="H191" s="14">
        <v>1</v>
      </c>
      <c r="J191" s="16">
        <f t="shared" si="21"/>
        <v>6068.2266666666665</v>
      </c>
      <c r="L191" s="3">
        <f t="shared" si="20"/>
        <v>1.6526000781566947E-4</v>
      </c>
      <c r="N191" s="16">
        <f>+L191*(assessment!$J$275*assessment!$F$3)</f>
        <v>5128.0977969999949</v>
      </c>
      <c r="P191" s="6">
        <f>+N191/payroll!F191</f>
        <v>1.0751574120743169E-3</v>
      </c>
      <c r="R191" s="16">
        <f>IF(P191&lt;$R$2,N191, +payroll!F191 * $R$2)</f>
        <v>5128.0977969999949</v>
      </c>
      <c r="T191" s="5">
        <f t="shared" si="22"/>
        <v>0</v>
      </c>
      <c r="V191">
        <f t="shared" si="23"/>
        <v>1</v>
      </c>
    </row>
    <row r="192" spans="1:22" outlineLevel="1">
      <c r="A192" t="s">
        <v>306</v>
      </c>
      <c r="B192" t="s">
        <v>307</v>
      </c>
      <c r="C192" s="40">
        <v>0</v>
      </c>
      <c r="D192" s="40">
        <v>0</v>
      </c>
      <c r="E192" s="40">
        <v>0</v>
      </c>
      <c r="F192" s="16"/>
      <c r="G192" s="16">
        <f t="shared" si="19"/>
        <v>0</v>
      </c>
      <c r="H192" s="14">
        <v>1</v>
      </c>
      <c r="J192" s="16">
        <f t="shared" si="21"/>
        <v>0</v>
      </c>
      <c r="L192" s="3">
        <f t="shared" si="20"/>
        <v>0</v>
      </c>
      <c r="N192" s="16">
        <f>+L192*(assessment!$J$275*assessment!$F$3)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2"/>
        <v>0</v>
      </c>
      <c r="V192" t="e">
        <f t="shared" si="23"/>
        <v>#DIV/0!</v>
      </c>
    </row>
    <row r="193" spans="1:22" outlineLevel="1">
      <c r="A193" t="s">
        <v>308</v>
      </c>
      <c r="B193" t="s">
        <v>309</v>
      </c>
      <c r="C193" s="40">
        <v>0</v>
      </c>
      <c r="D193" s="40">
        <v>0</v>
      </c>
      <c r="E193" s="40">
        <v>0</v>
      </c>
      <c r="F193" s="16"/>
      <c r="G193" s="16">
        <f t="shared" si="19"/>
        <v>0</v>
      </c>
      <c r="H193" s="14">
        <v>1</v>
      </c>
      <c r="J193" s="16">
        <f t="shared" si="21"/>
        <v>0</v>
      </c>
      <c r="L193" s="3">
        <f t="shared" si="20"/>
        <v>0</v>
      </c>
      <c r="N193" s="16">
        <f>+L193*(assessment!$J$275*assessment!$F$3)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2"/>
        <v>0</v>
      </c>
      <c r="V193" t="e">
        <f t="shared" si="23"/>
        <v>#DIV/0!</v>
      </c>
    </row>
    <row r="194" spans="1:22" outlineLevel="1">
      <c r="A194" t="s">
        <v>310</v>
      </c>
      <c r="B194" t="s">
        <v>311</v>
      </c>
      <c r="C194" s="40">
        <v>0</v>
      </c>
      <c r="D194" s="40">
        <v>0</v>
      </c>
      <c r="E194" s="40">
        <v>0</v>
      </c>
      <c r="F194" s="16"/>
      <c r="G194" s="16">
        <f t="shared" si="19"/>
        <v>0</v>
      </c>
      <c r="H194" s="14">
        <v>1</v>
      </c>
      <c r="J194" s="16">
        <f t="shared" si="21"/>
        <v>0</v>
      </c>
      <c r="L194" s="3">
        <f t="shared" si="20"/>
        <v>0</v>
      </c>
      <c r="N194" s="16">
        <f>+L194*(assessment!$J$275*assessment!$F$3)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2"/>
        <v>0</v>
      </c>
      <c r="V194" t="e">
        <f t="shared" si="23"/>
        <v>#DIV/0!</v>
      </c>
    </row>
    <row r="195" spans="1:22" outlineLevel="1">
      <c r="A195" t="s">
        <v>312</v>
      </c>
      <c r="B195" t="s">
        <v>313</v>
      </c>
      <c r="C195" s="40">
        <v>0</v>
      </c>
      <c r="D195" s="40">
        <v>0</v>
      </c>
      <c r="E195" s="40">
        <v>0</v>
      </c>
      <c r="F195" s="16"/>
      <c r="G195" s="16">
        <f t="shared" si="19"/>
        <v>0</v>
      </c>
      <c r="H195" s="14">
        <v>1</v>
      </c>
      <c r="J195" s="16">
        <f t="shared" si="21"/>
        <v>0</v>
      </c>
      <c r="L195" s="3">
        <f t="shared" si="20"/>
        <v>0</v>
      </c>
      <c r="N195" s="16">
        <f>+L195*(assessment!$J$275*assessment!$F$3)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2"/>
        <v>0</v>
      </c>
      <c r="V195" t="e">
        <f t="shared" si="23"/>
        <v>#DIV/0!</v>
      </c>
    </row>
    <row r="196" spans="1:22" outlineLevel="1">
      <c r="A196" t="s">
        <v>314</v>
      </c>
      <c r="B196" t="s">
        <v>315</v>
      </c>
      <c r="C196" s="40">
        <v>0</v>
      </c>
      <c r="D196" s="40">
        <v>0</v>
      </c>
      <c r="E196" s="40">
        <v>0</v>
      </c>
      <c r="F196" s="16"/>
      <c r="G196" s="16">
        <f t="shared" si="19"/>
        <v>0</v>
      </c>
      <c r="H196" s="14">
        <v>1</v>
      </c>
      <c r="J196" s="16">
        <f t="shared" si="21"/>
        <v>0</v>
      </c>
      <c r="L196" s="3">
        <f t="shared" si="20"/>
        <v>0</v>
      </c>
      <c r="N196" s="16">
        <f>+L196*(assessment!$J$275*assessment!$F$3)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2"/>
        <v>0</v>
      </c>
      <c r="V196" t="e">
        <f t="shared" si="23"/>
        <v>#DIV/0!</v>
      </c>
    </row>
    <row r="197" spans="1:22" outlineLevel="1">
      <c r="A197" t="s">
        <v>316</v>
      </c>
      <c r="B197" t="s">
        <v>317</v>
      </c>
      <c r="C197" s="40">
        <v>0</v>
      </c>
      <c r="D197" s="40">
        <v>0</v>
      </c>
      <c r="E197" s="40">
        <v>0</v>
      </c>
      <c r="F197" s="16"/>
      <c r="G197" s="16">
        <f t="shared" si="19"/>
        <v>0</v>
      </c>
      <c r="H197" s="14">
        <v>1</v>
      </c>
      <c r="J197" s="16">
        <f t="shared" si="21"/>
        <v>0</v>
      </c>
      <c r="L197" s="3">
        <f t="shared" si="20"/>
        <v>0</v>
      </c>
      <c r="N197" s="16">
        <f>+L197*(assessment!$J$275*assessment!$F$3)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2"/>
        <v>0</v>
      </c>
      <c r="V197" t="e">
        <f t="shared" si="23"/>
        <v>#DIV/0!</v>
      </c>
    </row>
    <row r="198" spans="1:22" outlineLevel="1">
      <c r="A198" t="s">
        <v>318</v>
      </c>
      <c r="B198" t="s">
        <v>319</v>
      </c>
      <c r="C198" s="40">
        <v>0</v>
      </c>
      <c r="D198" s="40">
        <v>0</v>
      </c>
      <c r="E198" s="40">
        <v>0</v>
      </c>
      <c r="F198" s="16"/>
      <c r="G198" s="16">
        <f t="shared" si="19"/>
        <v>0</v>
      </c>
      <c r="H198" s="14">
        <v>1</v>
      </c>
      <c r="J198" s="16">
        <f t="shared" si="21"/>
        <v>0</v>
      </c>
      <c r="L198" s="3">
        <f t="shared" si="20"/>
        <v>0</v>
      </c>
      <c r="N198" s="16">
        <f>+L198*(assessment!$J$275*assessment!$F$3)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2"/>
        <v>0</v>
      </c>
      <c r="V198" t="e">
        <f t="shared" si="23"/>
        <v>#DIV/0!</v>
      </c>
    </row>
    <row r="199" spans="1:22" outlineLevel="1">
      <c r="A199" t="s">
        <v>320</v>
      </c>
      <c r="B199" t="s">
        <v>321</v>
      </c>
      <c r="C199" s="40">
        <v>0</v>
      </c>
      <c r="D199" s="40">
        <v>0</v>
      </c>
      <c r="E199" s="40">
        <v>0</v>
      </c>
      <c r="F199" s="16"/>
      <c r="G199" s="16">
        <f t="shared" ref="G199:G263" si="24">IF(SUM(C199:E199)&gt;0,AVERAGE(C199:E199),0)</f>
        <v>0</v>
      </c>
      <c r="H199" s="14">
        <v>1</v>
      </c>
      <c r="J199" s="16">
        <f t="shared" si="21"/>
        <v>0</v>
      </c>
      <c r="L199" s="3">
        <f t="shared" ref="L199:L229" si="25">+J199/$J$267</f>
        <v>0</v>
      </c>
      <c r="N199" s="16">
        <f>+L199*(assessment!$J$275*assessment!$F$3)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2"/>
        <v>0</v>
      </c>
      <c r="V199" t="e">
        <f t="shared" si="23"/>
        <v>#DIV/0!</v>
      </c>
    </row>
    <row r="200" spans="1:22" outlineLevel="1">
      <c r="A200" t="s">
        <v>322</v>
      </c>
      <c r="B200" t="s">
        <v>323</v>
      </c>
      <c r="C200" s="40">
        <v>0</v>
      </c>
      <c r="D200" s="40">
        <v>0</v>
      </c>
      <c r="E200" s="40">
        <v>27.31</v>
      </c>
      <c r="F200" s="16"/>
      <c r="G200" s="16">
        <f t="shared" si="24"/>
        <v>9.1033333333333335</v>
      </c>
      <c r="H200" s="14">
        <v>1</v>
      </c>
      <c r="J200" s="16">
        <f t="shared" si="21"/>
        <v>9.1033333333333335</v>
      </c>
      <c r="L200" s="3">
        <f t="shared" si="25"/>
        <v>2.4791706382347474E-7</v>
      </c>
      <c r="N200" s="16">
        <f>+L200*(assessment!$J$275*assessment!$F$3)</f>
        <v>7.6929861352174216</v>
      </c>
      <c r="P200" s="6">
        <f>+N200/payroll!F200</f>
        <v>2.9218343507437737E-6</v>
      </c>
      <c r="R200" s="16">
        <f>IF(P200&lt;$R$2,N200, +payroll!F200 * $R$2)</f>
        <v>7.6929861352174216</v>
      </c>
      <c r="T200" s="5">
        <f t="shared" si="22"/>
        <v>0</v>
      </c>
      <c r="V200">
        <f t="shared" si="23"/>
        <v>1</v>
      </c>
    </row>
    <row r="201" spans="1:22" outlineLevel="1">
      <c r="A201" t="s">
        <v>324</v>
      </c>
      <c r="B201" t="s">
        <v>325</v>
      </c>
      <c r="C201" s="40">
        <v>0</v>
      </c>
      <c r="D201" s="40">
        <v>0</v>
      </c>
      <c r="E201" s="40">
        <v>0</v>
      </c>
      <c r="F201" s="16"/>
      <c r="G201" s="16">
        <f t="shared" si="24"/>
        <v>0</v>
      </c>
      <c r="H201" s="14">
        <v>1</v>
      </c>
      <c r="J201" s="16">
        <f t="shared" si="21"/>
        <v>0</v>
      </c>
      <c r="L201" s="3">
        <f t="shared" si="25"/>
        <v>0</v>
      </c>
      <c r="N201" s="16">
        <f>+L201*(assessment!$J$275*assessment!$F$3)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2"/>
        <v>0</v>
      </c>
      <c r="V201" t="e">
        <f t="shared" si="23"/>
        <v>#DIV/0!</v>
      </c>
    </row>
    <row r="202" spans="1:22" outlineLevel="1">
      <c r="A202" t="s">
        <v>326</v>
      </c>
      <c r="B202" t="s">
        <v>327</v>
      </c>
      <c r="C202" s="40">
        <v>2901.95</v>
      </c>
      <c r="D202" s="40">
        <v>9180.06</v>
      </c>
      <c r="E202" s="40">
        <v>804.56</v>
      </c>
      <c r="F202" s="16"/>
      <c r="G202" s="16">
        <f t="shared" si="24"/>
        <v>4295.5233333333326</v>
      </c>
      <c r="H202" s="14">
        <v>1</v>
      </c>
      <c r="J202" s="16">
        <f t="shared" si="21"/>
        <v>4295.5233333333326</v>
      </c>
      <c r="L202" s="3">
        <f t="shared" si="25"/>
        <v>1.1698281205256953E-4</v>
      </c>
      <c r="N202" s="16">
        <f>+L202*(assessment!$J$275*assessment!$F$3)</f>
        <v>3630.0331138963288</v>
      </c>
      <c r="P202" s="6">
        <f>+N202/payroll!F202</f>
        <v>2.6264321468467185E-3</v>
      </c>
      <c r="R202" s="16">
        <f>IF(P202&lt;$R$2,N202, +payroll!F202 * $R$2)</f>
        <v>3630.0331138963288</v>
      </c>
      <c r="T202" s="5">
        <f t="shared" si="22"/>
        <v>0</v>
      </c>
      <c r="V202">
        <f t="shared" si="23"/>
        <v>1</v>
      </c>
    </row>
    <row r="203" spans="1:22" outlineLevel="1">
      <c r="A203" t="s">
        <v>328</v>
      </c>
      <c r="B203" t="s">
        <v>329</v>
      </c>
      <c r="C203" s="40">
        <v>0</v>
      </c>
      <c r="D203" s="40">
        <v>0</v>
      </c>
      <c r="E203" s="40">
        <v>0</v>
      </c>
      <c r="F203" s="16"/>
      <c r="G203" s="16">
        <f t="shared" si="24"/>
        <v>0</v>
      </c>
      <c r="H203" s="14">
        <v>1</v>
      </c>
      <c r="J203" s="16">
        <f t="shared" si="21"/>
        <v>0</v>
      </c>
      <c r="L203" s="3">
        <f t="shared" si="25"/>
        <v>0</v>
      </c>
      <c r="N203" s="16">
        <f>+L203*(assessment!$J$275*assessment!$F$3)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22"/>
        <v>0</v>
      </c>
      <c r="V203" t="e">
        <f t="shared" si="23"/>
        <v>#DIV/0!</v>
      </c>
    </row>
    <row r="204" spans="1:22" outlineLevel="1">
      <c r="A204" t="s">
        <v>330</v>
      </c>
      <c r="B204" t="s">
        <v>331</v>
      </c>
      <c r="C204" s="40">
        <v>774.3</v>
      </c>
      <c r="D204" s="40">
        <v>0</v>
      </c>
      <c r="E204" s="40">
        <v>0</v>
      </c>
      <c r="F204" s="16"/>
      <c r="G204" s="16">
        <f t="shared" si="24"/>
        <v>258.09999999999997</v>
      </c>
      <c r="H204" s="14">
        <v>1</v>
      </c>
      <c r="J204" s="16">
        <f t="shared" si="21"/>
        <v>258.09999999999997</v>
      </c>
      <c r="L204" s="3">
        <f t="shared" si="25"/>
        <v>7.0290070493781193E-6</v>
      </c>
      <c r="N204" s="16">
        <f>+L204*(assessment!$J$275*assessment!$F$3)</f>
        <v>218.11348094100507</v>
      </c>
      <c r="P204" s="6">
        <f>+N204/payroll!F204</f>
        <v>2.5929546829901859E-4</v>
      </c>
      <c r="R204" s="16">
        <f>IF(P204&lt;$R$2,N204, +payroll!F204 * $R$2)</f>
        <v>218.11348094100507</v>
      </c>
      <c r="T204" s="5">
        <f t="shared" si="22"/>
        <v>0</v>
      </c>
      <c r="V204">
        <f t="shared" si="23"/>
        <v>1</v>
      </c>
    </row>
    <row r="205" spans="1:22" outlineLevel="1">
      <c r="A205" t="s">
        <v>510</v>
      </c>
      <c r="B205" t="s">
        <v>508</v>
      </c>
      <c r="C205" s="40">
        <v>0</v>
      </c>
      <c r="D205" s="40">
        <v>0</v>
      </c>
      <c r="E205" s="40">
        <v>0</v>
      </c>
      <c r="F205" s="16"/>
      <c r="G205" s="16">
        <f t="shared" si="24"/>
        <v>0</v>
      </c>
      <c r="H205" s="14">
        <v>1</v>
      </c>
      <c r="J205" s="16">
        <f>+G205*H205</f>
        <v>0</v>
      </c>
      <c r="L205" s="3">
        <f t="shared" si="25"/>
        <v>0</v>
      </c>
      <c r="N205" s="16">
        <f>+L205*(assessment!$J$275*assessment!$F$3)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>+N205-R205</f>
        <v>0</v>
      </c>
      <c r="V205" t="e">
        <f>+R205/N205</f>
        <v>#DIV/0!</v>
      </c>
    </row>
    <row r="206" spans="1:22" outlineLevel="1">
      <c r="A206" t="s">
        <v>332</v>
      </c>
      <c r="B206" t="s">
        <v>333</v>
      </c>
      <c r="C206" s="40">
        <v>0</v>
      </c>
      <c r="D206" s="40">
        <v>0</v>
      </c>
      <c r="E206" s="40">
        <v>3157.59</v>
      </c>
      <c r="F206" s="16"/>
      <c r="G206" s="16">
        <f t="shared" si="24"/>
        <v>1052.53</v>
      </c>
      <c r="H206" s="14">
        <v>1</v>
      </c>
      <c r="J206" s="16">
        <f t="shared" si="21"/>
        <v>1052.53</v>
      </c>
      <c r="L206" s="3">
        <f t="shared" si="25"/>
        <v>2.8664241726780135E-5</v>
      </c>
      <c r="N206" s="16">
        <f>+L206*(assessment!$J$275*assessment!$F$3)</f>
        <v>889.46525414504492</v>
      </c>
      <c r="P206" s="6">
        <f>+N206/payroll!F206</f>
        <v>8.8003213396569812E-4</v>
      </c>
      <c r="R206" s="16">
        <f>IF(P206&lt;$R$2,N206, +payroll!F206 * $R$2)</f>
        <v>889.46525414504492</v>
      </c>
      <c r="T206" s="5">
        <f t="shared" si="22"/>
        <v>0</v>
      </c>
      <c r="V206">
        <f t="shared" si="23"/>
        <v>1</v>
      </c>
    </row>
    <row r="207" spans="1:22" outlineLevel="1">
      <c r="A207" t="s">
        <v>334</v>
      </c>
      <c r="B207" t="s">
        <v>335</v>
      </c>
      <c r="C207" s="40">
        <v>8.1999999999999993</v>
      </c>
      <c r="D207" s="40">
        <v>0</v>
      </c>
      <c r="E207" s="40">
        <v>0</v>
      </c>
      <c r="F207" s="16"/>
      <c r="G207" s="16">
        <f t="shared" si="24"/>
        <v>2.7333333333333329</v>
      </c>
      <c r="H207" s="14">
        <v>1</v>
      </c>
      <c r="J207" s="16">
        <f t="shared" si="21"/>
        <v>2.7333333333333329</v>
      </c>
      <c r="L207" s="3">
        <f t="shared" si="25"/>
        <v>7.4438664348315348E-8</v>
      </c>
      <c r="N207" s="16">
        <f>+L207*(assessment!$J$275*assessment!$F$3)</f>
        <v>2.3098676788276395</v>
      </c>
      <c r="P207" s="6">
        <f>+N207/payroll!F207</f>
        <v>3.2757019670612979E-6</v>
      </c>
      <c r="R207" s="16">
        <f>IF(P207&lt;$R$2,N207, +payroll!F207 * $R$2)</f>
        <v>2.3098676788276395</v>
      </c>
      <c r="T207" s="5">
        <f t="shared" si="22"/>
        <v>0</v>
      </c>
      <c r="V207">
        <f t="shared" si="23"/>
        <v>1</v>
      </c>
    </row>
    <row r="208" spans="1:22" outlineLevel="1">
      <c r="A208" t="s">
        <v>336</v>
      </c>
      <c r="B208" t="s">
        <v>337</v>
      </c>
      <c r="C208" s="40">
        <v>0</v>
      </c>
      <c r="D208" s="40">
        <v>0</v>
      </c>
      <c r="E208" s="40">
        <v>0</v>
      </c>
      <c r="F208" s="16"/>
      <c r="G208" s="16">
        <f t="shared" si="24"/>
        <v>0</v>
      </c>
      <c r="H208" s="14">
        <v>1</v>
      </c>
      <c r="J208" s="16">
        <f t="shared" si="21"/>
        <v>0</v>
      </c>
      <c r="L208" s="3">
        <f t="shared" si="25"/>
        <v>0</v>
      </c>
      <c r="N208" s="16">
        <f>+L208*(assessment!$J$275*assessment!$F$3)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2"/>
        <v>0</v>
      </c>
      <c r="V208" t="e">
        <f t="shared" si="23"/>
        <v>#DIV/0!</v>
      </c>
    </row>
    <row r="209" spans="1:22" outlineLevel="1">
      <c r="A209" t="s">
        <v>338</v>
      </c>
      <c r="B209" t="s">
        <v>339</v>
      </c>
      <c r="C209" s="40">
        <v>0</v>
      </c>
      <c r="D209" s="40">
        <v>0</v>
      </c>
      <c r="E209" s="40">
        <v>0</v>
      </c>
      <c r="F209" s="16"/>
      <c r="G209" s="16">
        <f t="shared" si="24"/>
        <v>0</v>
      </c>
      <c r="H209" s="14">
        <v>1</v>
      </c>
      <c r="J209" s="16">
        <f t="shared" si="21"/>
        <v>0</v>
      </c>
      <c r="L209" s="3">
        <f t="shared" si="25"/>
        <v>0</v>
      </c>
      <c r="N209" s="16">
        <f>+L209*(assessment!$J$275*assessment!$F$3)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2"/>
        <v>0</v>
      </c>
      <c r="V209" t="e">
        <f t="shared" si="23"/>
        <v>#DIV/0!</v>
      </c>
    </row>
    <row r="210" spans="1:22" outlineLevel="1">
      <c r="A210" t="s">
        <v>340</v>
      </c>
      <c r="B210" t="s">
        <v>341</v>
      </c>
      <c r="C210" s="40">
        <v>0</v>
      </c>
      <c r="D210" s="40">
        <v>702.25</v>
      </c>
      <c r="E210" s="40">
        <v>2455.4699999999998</v>
      </c>
      <c r="F210" s="16"/>
      <c r="G210" s="16">
        <f t="shared" si="24"/>
        <v>1052.5733333333333</v>
      </c>
      <c r="H210" s="14">
        <v>1</v>
      </c>
      <c r="J210" s="16">
        <f t="shared" si="21"/>
        <v>1052.5733333333333</v>
      </c>
      <c r="L210" s="3">
        <f t="shared" si="25"/>
        <v>2.8665421851946632E-5</v>
      </c>
      <c r="N210" s="16">
        <f>+L210*(assessment!$J$275*assessment!$F$3)</f>
        <v>889.50187399848971</v>
      </c>
      <c r="P210" s="6">
        <f>+N210/payroll!F210</f>
        <v>5.1130126008545125E-4</v>
      </c>
      <c r="R210" s="16">
        <f>IF(P210&lt;$R$2,N210, +payroll!F210 * $R$2)</f>
        <v>889.50187399848971</v>
      </c>
      <c r="T210" s="5">
        <f t="shared" si="22"/>
        <v>0</v>
      </c>
      <c r="V210">
        <f t="shared" si="23"/>
        <v>1</v>
      </c>
    </row>
    <row r="211" spans="1:22" outlineLevel="1">
      <c r="A211" t="s">
        <v>342</v>
      </c>
      <c r="B211" t="s">
        <v>343</v>
      </c>
      <c r="C211" s="40">
        <v>44.44</v>
      </c>
      <c r="D211" s="40">
        <v>0</v>
      </c>
      <c r="E211" s="40">
        <v>0</v>
      </c>
      <c r="F211" s="16"/>
      <c r="G211" s="16">
        <f t="shared" si="24"/>
        <v>14.813333333333333</v>
      </c>
      <c r="H211" s="14">
        <v>1</v>
      </c>
      <c r="J211" s="16">
        <f t="shared" si="21"/>
        <v>14.813333333333333</v>
      </c>
      <c r="L211" s="3">
        <f t="shared" si="25"/>
        <v>4.0342124922428472E-7</v>
      </c>
      <c r="N211" s="16">
        <f>+L211*(assessment!$J$275*assessment!$F$3)</f>
        <v>12.51835605452443</v>
      </c>
      <c r="P211" s="6">
        <f>+N211/payroll!F211</f>
        <v>9.0137835714191447E-6</v>
      </c>
      <c r="R211" s="16">
        <f>IF(P211&lt;$R$2,N211, +payroll!F211 * $R$2)</f>
        <v>12.51835605452443</v>
      </c>
      <c r="T211" s="5">
        <f t="shared" si="22"/>
        <v>0</v>
      </c>
      <c r="V211">
        <f t="shared" si="23"/>
        <v>1</v>
      </c>
    </row>
    <row r="212" spans="1:22" outlineLevel="1">
      <c r="A212" t="s">
        <v>344</v>
      </c>
      <c r="B212" t="s">
        <v>345</v>
      </c>
      <c r="C212" s="40">
        <v>0</v>
      </c>
      <c r="D212" s="40">
        <v>0</v>
      </c>
      <c r="E212" s="40">
        <v>0</v>
      </c>
      <c r="F212" s="16"/>
      <c r="G212" s="16">
        <f t="shared" si="24"/>
        <v>0</v>
      </c>
      <c r="H212" s="14">
        <v>1</v>
      </c>
      <c r="J212" s="16">
        <f t="shared" si="21"/>
        <v>0</v>
      </c>
      <c r="L212" s="3">
        <f t="shared" si="25"/>
        <v>0</v>
      </c>
      <c r="N212" s="16">
        <f>+L212*(assessment!$J$275*assessment!$F$3)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 t="shared" si="22"/>
        <v>0</v>
      </c>
      <c r="V212" t="e">
        <f t="shared" si="23"/>
        <v>#DIV/0!</v>
      </c>
    </row>
    <row r="213" spans="1:22" outlineLevel="1">
      <c r="A213" t="s">
        <v>346</v>
      </c>
      <c r="B213" t="s">
        <v>347</v>
      </c>
      <c r="C213" s="40">
        <v>4838.5200000000004</v>
      </c>
      <c r="D213" s="40">
        <v>4357.8599999999997</v>
      </c>
      <c r="E213" s="40">
        <v>15121.48</v>
      </c>
      <c r="F213" s="16"/>
      <c r="G213" s="16">
        <f t="shared" si="24"/>
        <v>8105.9533333333338</v>
      </c>
      <c r="H213" s="14">
        <v>1</v>
      </c>
      <c r="J213" s="16">
        <f t="shared" si="21"/>
        <v>8105.9533333333338</v>
      </c>
      <c r="L213" s="3">
        <f t="shared" si="25"/>
        <v>2.2075475831821029E-4</v>
      </c>
      <c r="N213" s="16">
        <f>+L213*(assessment!$J$275*assessment!$F$3)</f>
        <v>6850.1266868604289</v>
      </c>
      <c r="P213" s="6">
        <f>+N213/payroll!F213</f>
        <v>1.1504008520071252E-3</v>
      </c>
      <c r="R213" s="16">
        <f>IF(P213&lt;$R$2,N213, +payroll!F213 * $R$2)</f>
        <v>6850.1266868604289</v>
      </c>
      <c r="T213" s="5">
        <f t="shared" si="22"/>
        <v>0</v>
      </c>
      <c r="V213">
        <f t="shared" si="23"/>
        <v>1</v>
      </c>
    </row>
    <row r="214" spans="1:22" outlineLevel="1">
      <c r="A214" t="s">
        <v>489</v>
      </c>
      <c r="B214" t="s">
        <v>351</v>
      </c>
      <c r="C214" s="40">
        <v>0</v>
      </c>
      <c r="D214" s="40">
        <v>0</v>
      </c>
      <c r="E214" s="40">
        <v>0</v>
      </c>
      <c r="F214" s="16"/>
      <c r="G214" s="16">
        <f t="shared" si="24"/>
        <v>0</v>
      </c>
      <c r="H214" s="14">
        <v>1</v>
      </c>
      <c r="J214" s="16">
        <f>+G214*H214</f>
        <v>0</v>
      </c>
      <c r="L214" s="3">
        <f t="shared" si="25"/>
        <v>0</v>
      </c>
      <c r="N214" s="16">
        <f>+L214*(assessment!$J$275*assessment!$F$3)</f>
        <v>0</v>
      </c>
      <c r="P214" s="6">
        <f>+N214/payroll!F214</f>
        <v>0</v>
      </c>
      <c r="R214" s="16">
        <f>IF(P214&lt;$R$2,N214, +payroll!F214 * $R$2)</f>
        <v>0</v>
      </c>
      <c r="T214" s="5">
        <f>+N214-R214</f>
        <v>0</v>
      </c>
      <c r="V214" t="e">
        <f>+R214/N214</f>
        <v>#DIV/0!</v>
      </c>
    </row>
    <row r="215" spans="1:22" outlineLevel="1">
      <c r="A215" t="s">
        <v>490</v>
      </c>
      <c r="B215" t="s">
        <v>352</v>
      </c>
      <c r="C215" s="40">
        <v>0</v>
      </c>
      <c r="D215" s="40">
        <v>0</v>
      </c>
      <c r="E215" s="40">
        <v>0</v>
      </c>
      <c r="F215" s="16"/>
      <c r="G215" s="16">
        <f t="shared" si="24"/>
        <v>0</v>
      </c>
      <c r="H215" s="14">
        <v>1</v>
      </c>
      <c r="J215" s="16">
        <f>+G215*H215</f>
        <v>0</v>
      </c>
      <c r="L215" s="3">
        <f t="shared" si="25"/>
        <v>0</v>
      </c>
      <c r="N215" s="16">
        <f>+L215*(assessment!$J$275*assessment!$F$3)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outlineLevel="1">
      <c r="A216" t="s">
        <v>491</v>
      </c>
      <c r="B216" t="s">
        <v>348</v>
      </c>
      <c r="C216" s="40">
        <v>0</v>
      </c>
      <c r="D216" s="40">
        <v>0</v>
      </c>
      <c r="E216" s="40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+L216*(assessment!$J$275*assessment!$F$3)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>
      <c r="A217" t="s">
        <v>350</v>
      </c>
      <c r="B217" t="s">
        <v>349</v>
      </c>
      <c r="C217" s="40">
        <v>39916.449999999997</v>
      </c>
      <c r="D217" s="40">
        <v>27719.279999999999</v>
      </c>
      <c r="E217" s="40">
        <v>0</v>
      </c>
      <c r="F217" s="16"/>
      <c r="G217" s="16">
        <f t="shared" si="24"/>
        <v>22545.243333333332</v>
      </c>
      <c r="H217" s="14">
        <v>1</v>
      </c>
      <c r="J217" s="16">
        <f t="shared" si="21"/>
        <v>22545.243333333332</v>
      </c>
      <c r="L217" s="3">
        <f t="shared" si="25"/>
        <v>6.1398943944186387E-4</v>
      </c>
      <c r="N217" s="16">
        <f>+L217*(assessment!$J$275*assessment!$F$3)</f>
        <v>19052.388617184508</v>
      </c>
      <c r="P217" s="6">
        <f>+N217/payroll!F217</f>
        <v>6.732189225754746E-3</v>
      </c>
      <c r="R217" s="16">
        <f>IF(P217&lt;$R$2,N217, +payroll!F217 * $R$2)</f>
        <v>19052.388617184508</v>
      </c>
      <c r="T217" s="5">
        <f t="shared" si="22"/>
        <v>0</v>
      </c>
      <c r="V217">
        <f t="shared" si="23"/>
        <v>1</v>
      </c>
    </row>
    <row r="218" spans="1:22" outlineLevel="1">
      <c r="A218" t="s">
        <v>353</v>
      </c>
      <c r="B218" t="s">
        <v>354</v>
      </c>
      <c r="C218" s="40">
        <v>3757.93</v>
      </c>
      <c r="D218" s="40">
        <v>1866.11</v>
      </c>
      <c r="E218" s="40">
        <v>1903.7</v>
      </c>
      <c r="F218" s="16"/>
      <c r="G218" s="16">
        <f t="shared" si="24"/>
        <v>2509.2466666666664</v>
      </c>
      <c r="H218" s="14">
        <v>1</v>
      </c>
      <c r="J218" s="16">
        <f t="shared" si="21"/>
        <v>2509.2466666666664</v>
      </c>
      <c r="L218" s="3">
        <f t="shared" si="25"/>
        <v>6.8335964775778963E-5</v>
      </c>
      <c r="N218" s="16">
        <f>+L218*(assessment!$J$275*assessment!$F$3)</f>
        <v>2120.497965929022</v>
      </c>
      <c r="P218" s="6">
        <f>+N218/payroll!F218</f>
        <v>1.2921147351227127E-3</v>
      </c>
      <c r="R218" s="16">
        <f>IF(P218&lt;$R$2,N218, +payroll!F218 * $R$2)</f>
        <v>2120.497965929022</v>
      </c>
      <c r="T218" s="5">
        <f t="shared" si="22"/>
        <v>0</v>
      </c>
      <c r="V218">
        <f t="shared" si="23"/>
        <v>1</v>
      </c>
    </row>
    <row r="219" spans="1:22" outlineLevel="1">
      <c r="A219" t="s">
        <v>355</v>
      </c>
      <c r="B219" t="s">
        <v>356</v>
      </c>
      <c r="C219" s="40">
        <v>0</v>
      </c>
      <c r="D219" s="40">
        <v>0</v>
      </c>
      <c r="E219" s="40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+L219*(assessment!$J$275*assessment!$F$3)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>
      <c r="A220" t="s">
        <v>357</v>
      </c>
      <c r="B220" t="s">
        <v>358</v>
      </c>
      <c r="C220" s="40">
        <v>27879.88</v>
      </c>
      <c r="D220" s="40">
        <v>208.59</v>
      </c>
      <c r="E220" s="40">
        <v>0</v>
      </c>
      <c r="F220" s="16"/>
      <c r="G220" s="16">
        <f t="shared" si="24"/>
        <v>9362.8233333333337</v>
      </c>
      <c r="H220" s="14">
        <v>1</v>
      </c>
      <c r="J220" s="16">
        <f t="shared" si="21"/>
        <v>9362.8233333333337</v>
      </c>
      <c r="L220" s="3">
        <f t="shared" si="25"/>
        <v>2.549839256570397E-4</v>
      </c>
      <c r="N220" s="16">
        <f>+L220*(assessment!$J$275*assessment!$F$3)</f>
        <v>7912.2742683804636</v>
      </c>
      <c r="P220" s="6">
        <f>+N220/payroll!F220</f>
        <v>2.2108455572340716E-2</v>
      </c>
      <c r="R220" s="16">
        <f>IF(P220&lt;$R$2,N220, +payroll!F220 * $R$2)</f>
        <v>7912.2742683804636</v>
      </c>
      <c r="T220" s="5">
        <f t="shared" si="22"/>
        <v>0</v>
      </c>
      <c r="V220">
        <f t="shared" si="23"/>
        <v>1</v>
      </c>
    </row>
    <row r="221" spans="1:22" outlineLevel="1">
      <c r="A221" t="s">
        <v>359</v>
      </c>
      <c r="B221" t="s">
        <v>360</v>
      </c>
      <c r="C221" s="40">
        <v>14015.39</v>
      </c>
      <c r="D221" s="40">
        <v>11558.72</v>
      </c>
      <c r="E221" s="40">
        <v>24318.3</v>
      </c>
      <c r="F221" s="16"/>
      <c r="G221" s="16">
        <f t="shared" si="24"/>
        <v>16630.803333333333</v>
      </c>
      <c r="H221" s="14">
        <v>1</v>
      </c>
      <c r="J221" s="16">
        <f t="shared" si="21"/>
        <v>16630.803333333333</v>
      </c>
      <c r="L221" s="3">
        <f t="shared" si="25"/>
        <v>4.5291760506323573E-4</v>
      </c>
      <c r="N221" s="16">
        <f>+L221*(assessment!$J$275*assessment!$F$3)</f>
        <v>14054.251863148407</v>
      </c>
      <c r="P221" s="6">
        <f>+N221/payroll!F221</f>
        <v>4.6560930203621634E-3</v>
      </c>
      <c r="R221" s="16">
        <f>IF(P221&lt;$R$2,N221, +payroll!F221 * $R$2)</f>
        <v>14054.251863148407</v>
      </c>
      <c r="T221" s="5">
        <f t="shared" si="22"/>
        <v>0</v>
      </c>
      <c r="V221">
        <f t="shared" si="23"/>
        <v>1</v>
      </c>
    </row>
    <row r="222" spans="1:22" outlineLevel="1">
      <c r="A222" t="s">
        <v>361</v>
      </c>
      <c r="B222" t="s">
        <v>362</v>
      </c>
      <c r="C222" s="40">
        <v>0</v>
      </c>
      <c r="D222" s="40">
        <v>0</v>
      </c>
      <c r="E222" s="40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+L222*(assessment!$J$275*assessment!$F$3)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>
      <c r="A223" t="s">
        <v>363</v>
      </c>
      <c r="B223" t="s">
        <v>364</v>
      </c>
      <c r="C223" s="40">
        <v>0</v>
      </c>
      <c r="D223" s="40">
        <v>0</v>
      </c>
      <c r="E223" s="40">
        <v>0</v>
      </c>
      <c r="F223" s="16"/>
      <c r="G223" s="16">
        <f t="shared" si="24"/>
        <v>0</v>
      </c>
      <c r="H223" s="14">
        <v>1</v>
      </c>
      <c r="J223" s="16">
        <f t="shared" si="21"/>
        <v>0</v>
      </c>
      <c r="L223" s="3">
        <f t="shared" si="25"/>
        <v>0</v>
      </c>
      <c r="N223" s="16">
        <f>+L223*(assessment!$J$275*assessment!$F$3)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2"/>
        <v>0</v>
      </c>
      <c r="V223" t="e">
        <f t="shared" si="23"/>
        <v>#DIV/0!</v>
      </c>
    </row>
    <row r="224" spans="1:22" outlineLevel="1">
      <c r="A224" t="s">
        <v>365</v>
      </c>
      <c r="B224" t="s">
        <v>366</v>
      </c>
      <c r="C224" s="40">
        <v>864.73</v>
      </c>
      <c r="D224" s="40">
        <v>0</v>
      </c>
      <c r="E224" s="40">
        <v>0</v>
      </c>
      <c r="F224" s="16"/>
      <c r="G224" s="16">
        <f t="shared" si="24"/>
        <v>288.24333333333334</v>
      </c>
      <c r="H224" s="14">
        <v>1</v>
      </c>
      <c r="J224" s="16">
        <f t="shared" si="21"/>
        <v>288.24333333333334</v>
      </c>
      <c r="L224" s="3">
        <f t="shared" si="25"/>
        <v>7.8499202709657015E-6</v>
      </c>
      <c r="N224" s="16">
        <f>+L224*(assessment!$J$275*assessment!$F$3)</f>
        <v>243.58681437958847</v>
      </c>
      <c r="P224" s="6">
        <f>+N224/payroll!F224</f>
        <v>2.5433826643456848E-4</v>
      </c>
      <c r="R224" s="16">
        <f>IF(P224&lt;$R$2,N224, +payroll!F224 * $R$2)</f>
        <v>243.58681437958847</v>
      </c>
      <c r="T224" s="5">
        <f t="shared" si="22"/>
        <v>0</v>
      </c>
      <c r="V224">
        <f t="shared" si="23"/>
        <v>1</v>
      </c>
    </row>
    <row r="225" spans="1:22" outlineLevel="1">
      <c r="A225" t="s">
        <v>367</v>
      </c>
      <c r="B225" t="s">
        <v>368</v>
      </c>
      <c r="C225" s="40">
        <v>0</v>
      </c>
      <c r="D225" s="40">
        <v>0</v>
      </c>
      <c r="E225" s="40">
        <v>0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+L225*(assessment!$J$275*assessment!$F$3)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>
      <c r="A226" t="s">
        <v>369</v>
      </c>
      <c r="B226" t="s">
        <v>370</v>
      </c>
      <c r="C226" s="40">
        <v>0</v>
      </c>
      <c r="D226" s="40">
        <v>0</v>
      </c>
      <c r="E226" s="40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si="25"/>
        <v>0</v>
      </c>
      <c r="N226" s="16">
        <f>+L226*(assessment!$J$275*assessment!$F$3)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>
      <c r="A227" t="s">
        <v>371</v>
      </c>
      <c r="B227" t="s">
        <v>372</v>
      </c>
      <c r="C227" s="40">
        <v>18585.580000000002</v>
      </c>
      <c r="D227" s="40">
        <v>13202.1</v>
      </c>
      <c r="E227" s="40">
        <v>37937.5</v>
      </c>
      <c r="F227" s="16"/>
      <c r="G227" s="16">
        <f t="shared" si="24"/>
        <v>23241.726666666666</v>
      </c>
      <c r="H227" s="14">
        <v>1</v>
      </c>
      <c r="J227" s="16">
        <f t="shared" si="21"/>
        <v>23241.726666666666</v>
      </c>
      <c r="L227" s="3">
        <f t="shared" si="25"/>
        <v>6.3295722812754525E-4</v>
      </c>
      <c r="N227" s="16">
        <f>+L227*(assessment!$J$275*assessment!$F$3)</f>
        <v>19640.968253956024</v>
      </c>
      <c r="P227" s="6">
        <f>+N227/payroll!F227</f>
        <v>3.2634105934907106E-3</v>
      </c>
      <c r="R227" s="16">
        <f>IF(P227&lt;$R$2,N227, +payroll!F227 * $R$2)</f>
        <v>19640.968253956024</v>
      </c>
      <c r="T227" s="5">
        <f t="shared" si="22"/>
        <v>0</v>
      </c>
      <c r="V227">
        <f t="shared" si="23"/>
        <v>1</v>
      </c>
    </row>
    <row r="228" spans="1:22" outlineLevel="1">
      <c r="A228" t="s">
        <v>373</v>
      </c>
      <c r="B228" t="s">
        <v>374</v>
      </c>
      <c r="C228" s="40">
        <v>0</v>
      </c>
      <c r="D228" s="40">
        <v>0</v>
      </c>
      <c r="E228" s="40">
        <v>377.88</v>
      </c>
      <c r="F228" s="16"/>
      <c r="G228" s="16">
        <f t="shared" si="24"/>
        <v>125.96</v>
      </c>
      <c r="H228" s="14">
        <v>1</v>
      </c>
      <c r="J228" s="16">
        <f t="shared" si="21"/>
        <v>125.96</v>
      </c>
      <c r="L228" s="3">
        <f t="shared" si="25"/>
        <v>3.4303515224318791E-6</v>
      </c>
      <c r="N228" s="16">
        <f>+L228*(assessment!$J$275*assessment!$F$3)</f>
        <v>106.44546322870593</v>
      </c>
      <c r="P228" s="6">
        <f>+N228/payroll!F228</f>
        <v>1.0628930917587445E-4</v>
      </c>
      <c r="R228" s="16">
        <f>IF(P228&lt;$R$2,N228, +payroll!F228 * $R$2)</f>
        <v>106.44546322870593</v>
      </c>
      <c r="T228" s="5">
        <f t="shared" si="22"/>
        <v>0</v>
      </c>
      <c r="V228">
        <f t="shared" si="23"/>
        <v>1</v>
      </c>
    </row>
    <row r="229" spans="1:22" outlineLevel="1">
      <c r="A229" t="s">
        <v>375</v>
      </c>
      <c r="B229" t="s">
        <v>376</v>
      </c>
      <c r="C229" s="40">
        <v>0</v>
      </c>
      <c r="D229" s="40">
        <v>0</v>
      </c>
      <c r="E229" s="40">
        <v>0</v>
      </c>
      <c r="F229" s="16"/>
      <c r="G229" s="16">
        <f t="shared" si="24"/>
        <v>0</v>
      </c>
      <c r="H229" s="14">
        <v>1</v>
      </c>
      <c r="J229" s="16">
        <f t="shared" si="21"/>
        <v>0</v>
      </c>
      <c r="L229" s="3">
        <f t="shared" si="25"/>
        <v>0</v>
      </c>
      <c r="N229" s="16">
        <f>+L229*(assessment!$J$275*assessment!$F$3)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2"/>
        <v>0</v>
      </c>
      <c r="V229" t="e">
        <f t="shared" si="23"/>
        <v>#DIV/0!</v>
      </c>
    </row>
    <row r="230" spans="1:22" outlineLevel="1">
      <c r="A230" t="s">
        <v>377</v>
      </c>
      <c r="B230" t="s">
        <v>378</v>
      </c>
      <c r="C230" s="40">
        <v>0</v>
      </c>
      <c r="D230" s="40">
        <v>0</v>
      </c>
      <c r="E230" s="40">
        <v>0</v>
      </c>
      <c r="F230" s="16"/>
      <c r="G230" s="16">
        <f t="shared" si="24"/>
        <v>0</v>
      </c>
      <c r="H230" s="14">
        <v>1</v>
      </c>
      <c r="J230" s="16">
        <f t="shared" si="21"/>
        <v>0</v>
      </c>
      <c r="L230" s="3">
        <f t="shared" ref="L230:L264" si="26">+J230/$J$267</f>
        <v>0</v>
      </c>
      <c r="N230" s="16">
        <f>+L230*(assessment!$J$275*assessment!$F$3)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2"/>
        <v>0</v>
      </c>
      <c r="V230" t="e">
        <f t="shared" si="23"/>
        <v>#DIV/0!</v>
      </c>
    </row>
    <row r="231" spans="1:22" outlineLevel="1">
      <c r="A231" t="s">
        <v>379</v>
      </c>
      <c r="B231" t="s">
        <v>380</v>
      </c>
      <c r="C231" s="40">
        <v>0</v>
      </c>
      <c r="D231" s="40">
        <v>0</v>
      </c>
      <c r="E231" s="40">
        <v>0</v>
      </c>
      <c r="F231" s="16"/>
      <c r="G231" s="16">
        <f t="shared" si="24"/>
        <v>0</v>
      </c>
      <c r="H231" s="14">
        <v>1</v>
      </c>
      <c r="J231" s="16">
        <f t="shared" ref="J231:J264" si="27">+G231*H231</f>
        <v>0</v>
      </c>
      <c r="L231" s="3">
        <f t="shared" si="26"/>
        <v>0</v>
      </c>
      <c r="N231" s="16">
        <f>+L231*(assessment!$J$275*assessment!$F$3)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ref="T231:T264" si="28">+N231-R231</f>
        <v>0</v>
      </c>
      <c r="V231" t="e">
        <f t="shared" ref="V231:V264" si="29">+R231/N231</f>
        <v>#DIV/0!</v>
      </c>
    </row>
    <row r="232" spans="1:22" outlineLevel="1">
      <c r="A232" t="s">
        <v>516</v>
      </c>
      <c r="B232" t="s">
        <v>517</v>
      </c>
      <c r="C232" s="40">
        <v>0</v>
      </c>
      <c r="D232" s="40">
        <v>0</v>
      </c>
      <c r="E232" s="40">
        <v>0</v>
      </c>
      <c r="F232" s="16"/>
      <c r="G232" s="16">
        <f t="shared" si="24"/>
        <v>0</v>
      </c>
      <c r="H232" s="14">
        <v>1</v>
      </c>
      <c r="J232" s="16">
        <f>+G232*H232</f>
        <v>0</v>
      </c>
      <c r="L232" s="3">
        <f>+J232/$J$267</f>
        <v>0</v>
      </c>
      <c r="N232" s="16">
        <f>+L232*(assessment!$J$275*assessment!$F$3)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>+N232-R232</f>
        <v>0</v>
      </c>
      <c r="V232" t="e">
        <f>+R232/N232</f>
        <v>#DIV/0!</v>
      </c>
    </row>
    <row r="233" spans="1:22" outlineLevel="1">
      <c r="A233" t="s">
        <v>381</v>
      </c>
      <c r="B233" t="s">
        <v>382</v>
      </c>
      <c r="C233" s="40">
        <v>235</v>
      </c>
      <c r="D233" s="40">
        <v>512.58000000000004</v>
      </c>
      <c r="E233" s="40">
        <v>-1803.24</v>
      </c>
      <c r="F233" s="16"/>
      <c r="G233" s="16">
        <f t="shared" si="24"/>
        <v>0</v>
      </c>
      <c r="H233" s="14">
        <v>1</v>
      </c>
      <c r="J233" s="16">
        <f t="shared" si="27"/>
        <v>0</v>
      </c>
      <c r="L233" s="3">
        <f t="shared" si="26"/>
        <v>0</v>
      </c>
      <c r="N233" s="16">
        <f>+L233*(assessment!$J$275*assessment!$F$3)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8"/>
        <v>0</v>
      </c>
      <c r="V233" t="e">
        <f t="shared" si="29"/>
        <v>#DIV/0!</v>
      </c>
    </row>
    <row r="234" spans="1:22" outlineLevel="1">
      <c r="A234" t="s">
        <v>383</v>
      </c>
      <c r="B234" t="s">
        <v>384</v>
      </c>
      <c r="C234" s="40">
        <v>0</v>
      </c>
      <c r="D234" s="40">
        <v>0</v>
      </c>
      <c r="E234" s="40">
        <v>590.77</v>
      </c>
      <c r="F234" s="16"/>
      <c r="G234" s="16">
        <f t="shared" si="24"/>
        <v>196.92333333333332</v>
      </c>
      <c r="H234" s="14">
        <v>1</v>
      </c>
      <c r="J234" s="16">
        <f t="shared" si="27"/>
        <v>196.92333333333332</v>
      </c>
      <c r="L234" s="3">
        <f t="shared" si="26"/>
        <v>5.3629426508602757E-6</v>
      </c>
      <c r="N234" s="16">
        <f>+L234*(assessment!$J$275*assessment!$F$3)</f>
        <v>166.41469861231764</v>
      </c>
      <c r="P234" s="6">
        <f>+N234/payroll!F234</f>
        <v>2.0080645947496845E-4</v>
      </c>
      <c r="R234" s="16">
        <f>IF(P234&lt;$R$2,N234, +payroll!F234 * $R$2)</f>
        <v>166.41469861231764</v>
      </c>
      <c r="T234" s="5">
        <f t="shared" si="28"/>
        <v>0</v>
      </c>
      <c r="V234">
        <f t="shared" si="29"/>
        <v>1</v>
      </c>
    </row>
    <row r="235" spans="1:22" outlineLevel="1">
      <c r="A235" t="s">
        <v>385</v>
      </c>
      <c r="B235" t="s">
        <v>386</v>
      </c>
      <c r="C235" s="40">
        <v>0</v>
      </c>
      <c r="D235" s="40">
        <v>7709.49</v>
      </c>
      <c r="E235" s="40">
        <v>29059.91</v>
      </c>
      <c r="F235" s="16"/>
      <c r="G235" s="16">
        <f t="shared" si="24"/>
        <v>12256.466666666667</v>
      </c>
      <c r="H235" s="14">
        <v>1</v>
      </c>
      <c r="J235" s="16">
        <f t="shared" si="27"/>
        <v>12256.466666666667</v>
      </c>
      <c r="L235" s="3">
        <f t="shared" si="26"/>
        <v>3.3378841766938379E-4</v>
      </c>
      <c r="N235" s="16">
        <f>+L235*(assessment!$J$275*assessment!$F$3)</f>
        <v>10357.615686571346</v>
      </c>
      <c r="P235" s="6">
        <f>+N235/payroll!F235</f>
        <v>3.1222511967885767E-3</v>
      </c>
      <c r="R235" s="16">
        <f>IF(P235&lt;$R$2,N235, +payroll!F235 * $R$2)</f>
        <v>10357.615686571346</v>
      </c>
      <c r="T235" s="5">
        <f t="shared" si="28"/>
        <v>0</v>
      </c>
      <c r="V235">
        <f t="shared" si="29"/>
        <v>1</v>
      </c>
    </row>
    <row r="236" spans="1:22" s="50" customFormat="1" outlineLevel="1">
      <c r="A236" s="52" t="s">
        <v>571</v>
      </c>
      <c r="B236" s="52" t="s">
        <v>572</v>
      </c>
      <c r="C236" s="40">
        <v>0</v>
      </c>
      <c r="D236" s="40">
        <v>0</v>
      </c>
      <c r="E236" s="40">
        <v>0</v>
      </c>
      <c r="F236" s="16"/>
      <c r="G236" s="16">
        <f t="shared" si="24"/>
        <v>0</v>
      </c>
      <c r="H236" s="14">
        <v>1</v>
      </c>
      <c r="J236" s="16">
        <f t="shared" si="27"/>
        <v>0</v>
      </c>
      <c r="L236" s="3">
        <f t="shared" si="26"/>
        <v>0</v>
      </c>
      <c r="N236" s="16">
        <f>+L236*(assessment!$J$275*assessment!$F$3)</f>
        <v>0</v>
      </c>
      <c r="P236" s="6">
        <f>+N236/payroll!F236</f>
        <v>0</v>
      </c>
      <c r="R236" s="16">
        <f>IF(P236&lt;$R$2,N236, +payroll!F236 * $R$2)</f>
        <v>0</v>
      </c>
      <c r="T236" s="5">
        <f t="shared" si="28"/>
        <v>0</v>
      </c>
      <c r="V236" s="50" t="e">
        <f t="shared" si="29"/>
        <v>#DIV/0!</v>
      </c>
    </row>
    <row r="237" spans="1:22" outlineLevel="1">
      <c r="A237" t="s">
        <v>387</v>
      </c>
      <c r="B237" t="s">
        <v>388</v>
      </c>
      <c r="C237" s="40">
        <v>0</v>
      </c>
      <c r="D237" s="40">
        <v>0</v>
      </c>
      <c r="E237" s="40">
        <v>0</v>
      </c>
      <c r="F237" s="16"/>
      <c r="G237" s="16">
        <f t="shared" si="24"/>
        <v>0</v>
      </c>
      <c r="H237" s="14">
        <v>1</v>
      </c>
      <c r="J237" s="16">
        <f t="shared" si="27"/>
        <v>0</v>
      </c>
      <c r="L237" s="3">
        <f t="shared" si="26"/>
        <v>0</v>
      </c>
      <c r="N237" s="16">
        <f>+L237*(assessment!$J$275*assessment!$F$3)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8"/>
        <v>0</v>
      </c>
      <c r="V237" t="e">
        <f t="shared" si="29"/>
        <v>#DIV/0!</v>
      </c>
    </row>
    <row r="238" spans="1:22" outlineLevel="1">
      <c r="A238" t="s">
        <v>389</v>
      </c>
      <c r="B238" t="s">
        <v>390</v>
      </c>
      <c r="C238" s="40">
        <v>0</v>
      </c>
      <c r="D238" s="40">
        <v>0</v>
      </c>
      <c r="E238" s="40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3">
        <f t="shared" si="26"/>
        <v>0</v>
      </c>
      <c r="N238" s="16">
        <f>+L238*(assessment!$J$275*assessment!$F$3)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8"/>
        <v>0</v>
      </c>
      <c r="V238" t="e">
        <f t="shared" si="29"/>
        <v>#DIV/0!</v>
      </c>
    </row>
    <row r="239" spans="1:22" outlineLevel="1">
      <c r="A239" t="s">
        <v>391</v>
      </c>
      <c r="B239" t="s">
        <v>392</v>
      </c>
      <c r="C239" s="40">
        <v>37.51</v>
      </c>
      <c r="D239" s="40">
        <v>83.75</v>
      </c>
      <c r="E239" s="40">
        <v>0</v>
      </c>
      <c r="F239" s="16"/>
      <c r="G239" s="16">
        <f t="shared" si="24"/>
        <v>40.419999999999995</v>
      </c>
      <c r="H239" s="14">
        <v>1</v>
      </c>
      <c r="J239" s="16">
        <f t="shared" si="27"/>
        <v>40.419999999999995</v>
      </c>
      <c r="L239" s="3">
        <f t="shared" si="26"/>
        <v>1.1007844437654536E-6</v>
      </c>
      <c r="N239" s="16">
        <f>+L239*(assessment!$J$275*assessment!$F$3)</f>
        <v>34.157872528614583</v>
      </c>
      <c r="P239" s="6">
        <f>+N239/payroll!F239</f>
        <v>9.7246564192294538E-5</v>
      </c>
      <c r="R239" s="16">
        <f>IF(P239&lt;$R$2,N239, +payroll!F239 * $R$2)</f>
        <v>34.157872528614583</v>
      </c>
      <c r="T239" s="5">
        <f t="shared" si="28"/>
        <v>0</v>
      </c>
      <c r="V239">
        <f t="shared" si="29"/>
        <v>1</v>
      </c>
    </row>
    <row r="240" spans="1:22" outlineLevel="1">
      <c r="A240" t="s">
        <v>393</v>
      </c>
      <c r="B240" t="s">
        <v>394</v>
      </c>
      <c r="C240" s="40">
        <v>2267.48</v>
      </c>
      <c r="D240" s="40">
        <v>2352.9499999999998</v>
      </c>
      <c r="E240" s="40">
        <v>6984.13</v>
      </c>
      <c r="F240" s="16"/>
      <c r="G240" s="16">
        <f t="shared" si="24"/>
        <v>3868.186666666667</v>
      </c>
      <c r="H240" s="14">
        <v>1</v>
      </c>
      <c r="J240" s="16">
        <f t="shared" si="27"/>
        <v>3868.186666666667</v>
      </c>
      <c r="L240" s="3">
        <f t="shared" si="26"/>
        <v>1.0534487155486422E-4</v>
      </c>
      <c r="N240" s="16">
        <f>+L240*(assessment!$J$275*assessment!$F$3)</f>
        <v>3268.9022037824489</v>
      </c>
      <c r="P240" s="6">
        <f>+N240/payroll!F240</f>
        <v>1.5476341926826797E-3</v>
      </c>
      <c r="R240" s="16">
        <f>IF(P240&lt;$R$2,N240, +payroll!F240 * $R$2)</f>
        <v>3268.9022037824489</v>
      </c>
      <c r="T240" s="5">
        <f t="shared" si="28"/>
        <v>0</v>
      </c>
      <c r="V240">
        <f t="shared" si="29"/>
        <v>1</v>
      </c>
    </row>
    <row r="241" spans="1:22" outlineLevel="1">
      <c r="A241" t="s">
        <v>395</v>
      </c>
      <c r="B241" t="s">
        <v>396</v>
      </c>
      <c r="C241" s="40">
        <v>0</v>
      </c>
      <c r="D241" s="40">
        <v>0</v>
      </c>
      <c r="E241" s="40">
        <v>0</v>
      </c>
      <c r="F241" s="16"/>
      <c r="G241" s="16">
        <f t="shared" si="24"/>
        <v>0</v>
      </c>
      <c r="H241" s="14">
        <v>1</v>
      </c>
      <c r="J241" s="16">
        <f t="shared" si="27"/>
        <v>0</v>
      </c>
      <c r="L241" s="3">
        <f t="shared" si="26"/>
        <v>0</v>
      </c>
      <c r="N241" s="16">
        <f>+L241*(assessment!$J$275*assessment!$F$3)</f>
        <v>0</v>
      </c>
      <c r="P241" s="6">
        <f>+N241/payroll!F241</f>
        <v>0</v>
      </c>
      <c r="R241" s="16">
        <f>IF(P241&lt;$R$2,N241, +payroll!F241 * $R$2)</f>
        <v>0</v>
      </c>
      <c r="T241" s="5">
        <f t="shared" si="28"/>
        <v>0</v>
      </c>
      <c r="V241" t="e">
        <f t="shared" si="29"/>
        <v>#DIV/0!</v>
      </c>
    </row>
    <row r="242" spans="1:22" outlineLevel="1">
      <c r="A242" t="s">
        <v>397</v>
      </c>
      <c r="B242" t="s">
        <v>398</v>
      </c>
      <c r="C242" s="40">
        <v>1985.85</v>
      </c>
      <c r="D242" s="40">
        <v>3230.13</v>
      </c>
      <c r="E242" s="40">
        <v>575.80999999999995</v>
      </c>
      <c r="F242" s="16"/>
      <c r="G242" s="16">
        <f t="shared" si="24"/>
        <v>1930.5966666666664</v>
      </c>
      <c r="H242" s="14">
        <v>1</v>
      </c>
      <c r="J242" s="16">
        <f t="shared" si="27"/>
        <v>1930.5966666666664</v>
      </c>
      <c r="L242" s="3">
        <f t="shared" si="26"/>
        <v>5.2577208754381628E-5</v>
      </c>
      <c r="N242" s="16">
        <f>+L242*(assessment!$J$275*assessment!$F$3)</f>
        <v>1631.4961614094066</v>
      </c>
      <c r="P242" s="6">
        <f>+N242/payroll!F242</f>
        <v>6.4889666611656082E-4</v>
      </c>
      <c r="R242" s="16">
        <f>IF(P242&lt;$R$2,N242, +payroll!F242 * $R$2)</f>
        <v>1631.4961614094066</v>
      </c>
      <c r="T242" s="5">
        <f t="shared" si="28"/>
        <v>0</v>
      </c>
      <c r="V242">
        <f t="shared" si="29"/>
        <v>1</v>
      </c>
    </row>
    <row r="243" spans="1:22" outlineLevel="1">
      <c r="A243" t="s">
        <v>399</v>
      </c>
      <c r="B243" t="s">
        <v>400</v>
      </c>
      <c r="C243" s="40">
        <v>0</v>
      </c>
      <c r="D243" s="40">
        <v>0</v>
      </c>
      <c r="E243" s="40">
        <v>0</v>
      </c>
      <c r="F243" s="16"/>
      <c r="G243" s="16">
        <f t="shared" si="24"/>
        <v>0</v>
      </c>
      <c r="H243" s="14">
        <v>1</v>
      </c>
      <c r="J243" s="16">
        <f t="shared" si="27"/>
        <v>0</v>
      </c>
      <c r="L243" s="3">
        <f t="shared" si="26"/>
        <v>0</v>
      </c>
      <c r="N243" s="16">
        <f>+L243*(assessment!$J$275*assessment!$F$3)</f>
        <v>0</v>
      </c>
      <c r="P243" s="6">
        <f>+N243/payroll!F243</f>
        <v>0</v>
      </c>
      <c r="R243" s="16">
        <f>IF(P243&lt;$R$2,N243, +payroll!F243 * $R$2)</f>
        <v>0</v>
      </c>
      <c r="T243" s="5">
        <f t="shared" si="28"/>
        <v>0</v>
      </c>
      <c r="V243" t="e">
        <f t="shared" si="29"/>
        <v>#DIV/0!</v>
      </c>
    </row>
    <row r="244" spans="1:22" outlineLevel="1">
      <c r="A244" t="s">
        <v>401</v>
      </c>
      <c r="B244" t="s">
        <v>402</v>
      </c>
      <c r="C244" s="40">
        <v>10008.86</v>
      </c>
      <c r="D244" s="40">
        <v>15942.02</v>
      </c>
      <c r="E244" s="40">
        <v>29352.53</v>
      </c>
      <c r="F244" s="16"/>
      <c r="G244" s="16">
        <f t="shared" si="24"/>
        <v>18434.47</v>
      </c>
      <c r="H244" s="14">
        <v>1</v>
      </c>
      <c r="J244" s="16">
        <f t="shared" si="27"/>
        <v>18434.47</v>
      </c>
      <c r="L244" s="3">
        <f t="shared" si="26"/>
        <v>5.0203804564722776E-4</v>
      </c>
      <c r="N244" s="16">
        <f>+L244*(assessment!$J$275*assessment!$F$3)</f>
        <v>15578.482839994305</v>
      </c>
      <c r="P244" s="6">
        <f>+N244/payroll!F244</f>
        <v>9.9224860883152712E-4</v>
      </c>
      <c r="R244" s="16">
        <f>IF(P244&lt;$R$2,N244, +payroll!F244 * $R$2)</f>
        <v>15578.482839994305</v>
      </c>
      <c r="T244" s="5">
        <f t="shared" si="28"/>
        <v>0</v>
      </c>
      <c r="V244">
        <f t="shared" si="29"/>
        <v>1</v>
      </c>
    </row>
    <row r="245" spans="1:22" outlineLevel="1">
      <c r="A245" t="s">
        <v>403</v>
      </c>
      <c r="B245" t="s">
        <v>404</v>
      </c>
      <c r="C245" s="40">
        <v>3093.34</v>
      </c>
      <c r="D245" s="40">
        <v>3854.08</v>
      </c>
      <c r="E245" s="40">
        <v>4932.84</v>
      </c>
      <c r="F245" s="16"/>
      <c r="G245" s="16">
        <f t="shared" si="24"/>
        <v>3960.0866666666666</v>
      </c>
      <c r="H245" s="14">
        <v>1</v>
      </c>
      <c r="J245" s="16">
        <f t="shared" si="27"/>
        <v>3960.0866666666666</v>
      </c>
      <c r="L245" s="3">
        <f t="shared" si="26"/>
        <v>1.078476446964289E-4</v>
      </c>
      <c r="N245" s="16">
        <f>+L245*(assessment!$J$275*assessment!$F$3)</f>
        <v>3346.5644622035193</v>
      </c>
      <c r="P245" s="6">
        <f>+N245/payroll!F245</f>
        <v>9.2409327224977618E-4</v>
      </c>
      <c r="R245" s="16">
        <f>IF(P245&lt;$R$2,N245, +payroll!F245 * $R$2)</f>
        <v>3346.5644622035193</v>
      </c>
      <c r="T245" s="5">
        <f t="shared" si="28"/>
        <v>0</v>
      </c>
      <c r="V245">
        <f t="shared" si="29"/>
        <v>1</v>
      </c>
    </row>
    <row r="246" spans="1:22" outlineLevel="1">
      <c r="A246" t="s">
        <v>405</v>
      </c>
      <c r="B246" t="s">
        <v>406</v>
      </c>
      <c r="C246" s="40">
        <v>0</v>
      </c>
      <c r="D246" s="40">
        <v>0</v>
      </c>
      <c r="E246" s="40">
        <v>0</v>
      </c>
      <c r="F246" s="16"/>
      <c r="G246" s="16">
        <f t="shared" si="24"/>
        <v>0</v>
      </c>
      <c r="H246" s="14">
        <v>1</v>
      </c>
      <c r="J246" s="16">
        <f t="shared" si="27"/>
        <v>0</v>
      </c>
      <c r="L246" s="3">
        <f t="shared" si="26"/>
        <v>0</v>
      </c>
      <c r="N246" s="16">
        <f>+L246*(assessment!$J$275*assessment!$F$3)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8"/>
        <v>0</v>
      </c>
      <c r="V246" t="e">
        <f t="shared" si="29"/>
        <v>#DIV/0!</v>
      </c>
    </row>
    <row r="247" spans="1:22" outlineLevel="1">
      <c r="A247" t="s">
        <v>407</v>
      </c>
      <c r="B247" t="s">
        <v>408</v>
      </c>
      <c r="C247" s="40">
        <v>666.3</v>
      </c>
      <c r="D247" s="40">
        <v>1097.75</v>
      </c>
      <c r="E247" s="40">
        <v>16172.4</v>
      </c>
      <c r="F247" s="16"/>
      <c r="G247" s="16">
        <f t="shared" si="24"/>
        <v>5978.8166666666666</v>
      </c>
      <c r="H247" s="14">
        <v>1</v>
      </c>
      <c r="J247" s="16">
        <f t="shared" si="27"/>
        <v>5978.8166666666666</v>
      </c>
      <c r="L247" s="3">
        <f t="shared" si="26"/>
        <v>1.6282504648174891E-4</v>
      </c>
      <c r="N247" s="16">
        <f>+L247*(assessment!$J$275*assessment!$F$3)</f>
        <v>5052.5397716961006</v>
      </c>
      <c r="P247" s="6">
        <f>+N247/payroll!F247</f>
        <v>8.0358924815191043E-4</v>
      </c>
      <c r="R247" s="16">
        <f>IF(P247&lt;$R$2,N247, +payroll!F247 * $R$2)</f>
        <v>5052.5397716961006</v>
      </c>
      <c r="T247" s="5">
        <f t="shared" si="28"/>
        <v>0</v>
      </c>
      <c r="V247">
        <f t="shared" si="29"/>
        <v>1</v>
      </c>
    </row>
    <row r="248" spans="1:22" outlineLevel="1">
      <c r="A248" t="s">
        <v>409</v>
      </c>
      <c r="B248" t="s">
        <v>410</v>
      </c>
      <c r="C248" s="40">
        <v>1402.64</v>
      </c>
      <c r="D248" s="40">
        <v>1942.09</v>
      </c>
      <c r="E248" s="40">
        <v>283.95</v>
      </c>
      <c r="F248" s="16"/>
      <c r="G248" s="16">
        <f t="shared" si="24"/>
        <v>1209.56</v>
      </c>
      <c r="H248" s="14">
        <v>1</v>
      </c>
      <c r="J248" s="16">
        <f t="shared" si="27"/>
        <v>1209.56</v>
      </c>
      <c r="L248" s="3">
        <f t="shared" si="26"/>
        <v>3.2940742993590853E-5</v>
      </c>
      <c r="N248" s="16">
        <f>+L248*(assessment!$J$275*assessment!$F$3)</f>
        <v>1022.1671522936928</v>
      </c>
      <c r="P248" s="6">
        <f>+N248/payroll!F248</f>
        <v>8.9500854256968447E-5</v>
      </c>
      <c r="R248" s="16">
        <f>IF(P248&lt;$R$2,N248, +payroll!F248 * $R$2)</f>
        <v>1022.1671522936928</v>
      </c>
      <c r="T248" s="5">
        <f t="shared" si="28"/>
        <v>0</v>
      </c>
      <c r="V248">
        <f t="shared" si="29"/>
        <v>1</v>
      </c>
    </row>
    <row r="249" spans="1:22" outlineLevel="1">
      <c r="A249" t="s">
        <v>411</v>
      </c>
      <c r="B249" t="s">
        <v>412</v>
      </c>
      <c r="C249" s="40">
        <v>0</v>
      </c>
      <c r="D249" s="40">
        <v>0</v>
      </c>
      <c r="E249" s="40">
        <v>0</v>
      </c>
      <c r="F249" s="16"/>
      <c r="G249" s="16">
        <f t="shared" si="24"/>
        <v>0</v>
      </c>
      <c r="H249" s="14">
        <v>1</v>
      </c>
      <c r="J249" s="16">
        <f t="shared" si="27"/>
        <v>0</v>
      </c>
      <c r="L249" s="3">
        <f t="shared" si="26"/>
        <v>0</v>
      </c>
      <c r="N249" s="16">
        <f>+L249*(assessment!$J$275*assessment!$F$3)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8"/>
        <v>0</v>
      </c>
      <c r="V249" t="e">
        <f t="shared" si="29"/>
        <v>#DIV/0!</v>
      </c>
    </row>
    <row r="250" spans="1:22" outlineLevel="1">
      <c r="A250" t="s">
        <v>413</v>
      </c>
      <c r="B250" t="s">
        <v>414</v>
      </c>
      <c r="C250" s="40">
        <v>0</v>
      </c>
      <c r="D250" s="40">
        <v>0</v>
      </c>
      <c r="E250" s="40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+L250*(assessment!$J$275*assessment!$F$3)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>
      <c r="A251" t="s">
        <v>415</v>
      </c>
      <c r="B251" t="s">
        <v>416</v>
      </c>
      <c r="C251" s="40">
        <v>1875.75</v>
      </c>
      <c r="D251" s="40">
        <v>2689.08</v>
      </c>
      <c r="E251" s="40">
        <v>6478.49</v>
      </c>
      <c r="F251" s="16"/>
      <c r="G251" s="16">
        <f t="shared" si="24"/>
        <v>3681.1066666666666</v>
      </c>
      <c r="H251" s="14">
        <v>1</v>
      </c>
      <c r="J251" s="16">
        <f t="shared" si="27"/>
        <v>3681.1066666666666</v>
      </c>
      <c r="L251" s="3">
        <f t="shared" si="26"/>
        <v>1.0024999887451683E-4</v>
      </c>
      <c r="N251" s="16">
        <f>+L251*(assessment!$J$275*assessment!$F$3)</f>
        <v>3110.8058457257139</v>
      </c>
      <c r="P251" s="6">
        <f>+N251/payroll!F251</f>
        <v>1.6796268389576315E-3</v>
      </c>
      <c r="R251" s="16">
        <f>IF(P251&lt;$R$2,N251, +payroll!F251 * $R$2)</f>
        <v>3110.8058457257139</v>
      </c>
      <c r="T251" s="5">
        <f t="shared" si="28"/>
        <v>0</v>
      </c>
      <c r="V251">
        <f t="shared" si="29"/>
        <v>1</v>
      </c>
    </row>
    <row r="252" spans="1:22" outlineLevel="1">
      <c r="A252" t="s">
        <v>417</v>
      </c>
      <c r="B252" t="s">
        <v>418</v>
      </c>
      <c r="C252" s="40">
        <v>0</v>
      </c>
      <c r="D252" s="40">
        <v>0</v>
      </c>
      <c r="E252" s="40">
        <v>0</v>
      </c>
      <c r="F252" s="16"/>
      <c r="G252" s="16">
        <f t="shared" si="24"/>
        <v>0</v>
      </c>
      <c r="H252" s="14">
        <v>1</v>
      </c>
      <c r="J252" s="16">
        <f t="shared" si="27"/>
        <v>0</v>
      </c>
      <c r="L252" s="3">
        <f t="shared" si="26"/>
        <v>0</v>
      </c>
      <c r="N252" s="16">
        <f>+L252*(assessment!$J$275*assessment!$F$3)</f>
        <v>0</v>
      </c>
      <c r="P252" s="6">
        <f>+N252/payroll!F252</f>
        <v>0</v>
      </c>
      <c r="R252" s="16">
        <f>IF(P252&lt;$R$2,N252, +payroll!F252 * $R$2)</f>
        <v>0</v>
      </c>
      <c r="T252" s="5">
        <f t="shared" si="28"/>
        <v>0</v>
      </c>
      <c r="V252" t="e">
        <f t="shared" si="29"/>
        <v>#DIV/0!</v>
      </c>
    </row>
    <row r="253" spans="1:22" outlineLevel="1">
      <c r="A253" t="s">
        <v>419</v>
      </c>
      <c r="B253" t="s">
        <v>420</v>
      </c>
      <c r="C253" s="40">
        <v>0</v>
      </c>
      <c r="D253" s="40">
        <v>0</v>
      </c>
      <c r="E253" s="40">
        <v>0</v>
      </c>
      <c r="F253" s="16"/>
      <c r="G253" s="16">
        <f t="shared" si="24"/>
        <v>0</v>
      </c>
      <c r="H253" s="14">
        <v>1</v>
      </c>
      <c r="J253" s="16">
        <f t="shared" si="27"/>
        <v>0</v>
      </c>
      <c r="L253" s="3">
        <f t="shared" si="26"/>
        <v>0</v>
      </c>
      <c r="N253" s="16">
        <f>+L253*(assessment!$J$275*assessment!$F$3)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28"/>
        <v>0</v>
      </c>
      <c r="V253" t="e">
        <f t="shared" si="29"/>
        <v>#DIV/0!</v>
      </c>
    </row>
    <row r="254" spans="1:22" outlineLevel="1">
      <c r="A254" t="s">
        <v>421</v>
      </c>
      <c r="B254" t="s">
        <v>422</v>
      </c>
      <c r="C254" s="40">
        <v>730.12</v>
      </c>
      <c r="D254" s="40">
        <v>-357.35</v>
      </c>
      <c r="E254" s="40">
        <v>0</v>
      </c>
      <c r="F254" s="16"/>
      <c r="G254" s="16">
        <f t="shared" si="24"/>
        <v>124.25666666666666</v>
      </c>
      <c r="H254" s="14">
        <v>1</v>
      </c>
      <c r="J254" s="16">
        <f t="shared" si="27"/>
        <v>124.25666666666666</v>
      </c>
      <c r="L254" s="3">
        <f t="shared" si="26"/>
        <v>3.3839635255026241E-6</v>
      </c>
      <c r="N254" s="16">
        <f>+L254*(assessment!$J$275*assessment!$F$3)</f>
        <v>105.00602129714383</v>
      </c>
      <c r="P254" s="6">
        <f>+N254/payroll!F254</f>
        <v>3.7003669298556178E-5</v>
      </c>
      <c r="R254" s="16">
        <f>IF(P254&lt;$R$2,N254, +payroll!F254 * $R$2)</f>
        <v>105.00602129714383</v>
      </c>
      <c r="T254" s="5">
        <f t="shared" si="28"/>
        <v>0</v>
      </c>
      <c r="V254">
        <f t="shared" si="29"/>
        <v>1</v>
      </c>
    </row>
    <row r="255" spans="1:22" outlineLevel="1">
      <c r="A255" t="s">
        <v>423</v>
      </c>
      <c r="B255" t="s">
        <v>424</v>
      </c>
      <c r="C255" s="40">
        <v>613.66999999999996</v>
      </c>
      <c r="D255" s="40">
        <v>2193.893</v>
      </c>
      <c r="E255" s="40">
        <v>429.3</v>
      </c>
      <c r="F255" s="16"/>
      <c r="G255" s="16">
        <f t="shared" si="24"/>
        <v>1078.9543333333334</v>
      </c>
      <c r="H255" s="14">
        <v>1</v>
      </c>
      <c r="J255" s="16">
        <f t="shared" si="27"/>
        <v>1078.9543333333334</v>
      </c>
      <c r="L255" s="3">
        <f t="shared" si="26"/>
        <v>2.9383872975424526E-5</v>
      </c>
      <c r="N255" s="16">
        <f>+L255*(assessment!$J$275*assessment!$F$3)</f>
        <v>911.79575908452091</v>
      </c>
      <c r="P255" s="6">
        <f>+N255/payroll!F255</f>
        <v>7.9494266286736026E-4</v>
      </c>
      <c r="R255" s="16">
        <f>IF(P255&lt;$R$2,N255, +payroll!F255 * $R$2)</f>
        <v>911.79575908452091</v>
      </c>
      <c r="T255" s="5">
        <f t="shared" si="28"/>
        <v>0</v>
      </c>
      <c r="V255">
        <f t="shared" si="29"/>
        <v>1</v>
      </c>
    </row>
    <row r="256" spans="1:22" outlineLevel="1">
      <c r="A256" t="s">
        <v>425</v>
      </c>
      <c r="B256" t="s">
        <v>426</v>
      </c>
      <c r="C256" s="40">
        <v>104.61</v>
      </c>
      <c r="D256" s="40">
        <v>24896.73</v>
      </c>
      <c r="E256" s="40">
        <v>28391.62</v>
      </c>
      <c r="F256" s="16"/>
      <c r="G256" s="16">
        <f t="shared" si="24"/>
        <v>17797.653333333332</v>
      </c>
      <c r="H256" s="14">
        <v>1</v>
      </c>
      <c r="J256" s="16">
        <f t="shared" si="27"/>
        <v>17797.653333333332</v>
      </c>
      <c r="L256" s="3">
        <f t="shared" si="26"/>
        <v>4.8469519853695461E-4</v>
      </c>
      <c r="N256" s="16">
        <f>+L256*(assessment!$J$275*assessment!$F$3)</f>
        <v>15040.325924504514</v>
      </c>
      <c r="P256" s="6">
        <f>+N256/payroll!F256</f>
        <v>7.3721977137337462E-3</v>
      </c>
      <c r="R256" s="16">
        <f>IF(P256&lt;$R$2,N256, +payroll!F256 * $R$2)</f>
        <v>15040.325924504514</v>
      </c>
      <c r="T256" s="5">
        <f t="shared" si="28"/>
        <v>0</v>
      </c>
      <c r="V256">
        <f t="shared" si="29"/>
        <v>1</v>
      </c>
    </row>
    <row r="257" spans="1:22" outlineLevel="1">
      <c r="A257" t="s">
        <v>427</v>
      </c>
      <c r="B257" t="s">
        <v>428</v>
      </c>
      <c r="C257" s="40">
        <v>0</v>
      </c>
      <c r="D257" s="40">
        <v>0</v>
      </c>
      <c r="E257" s="40">
        <v>0</v>
      </c>
      <c r="F257" s="16"/>
      <c r="G257" s="16">
        <f t="shared" si="24"/>
        <v>0</v>
      </c>
      <c r="H257" s="14">
        <v>1</v>
      </c>
      <c r="J257" s="16">
        <f t="shared" si="27"/>
        <v>0</v>
      </c>
      <c r="L257" s="3">
        <f t="shared" si="26"/>
        <v>0</v>
      </c>
      <c r="N257" s="16">
        <f>+L257*(assessment!$J$275*assessment!$F$3)</f>
        <v>0</v>
      </c>
      <c r="P257" s="6">
        <f>+N257/payroll!F257</f>
        <v>0</v>
      </c>
      <c r="R257" s="16">
        <f>IF(P257&lt;$R$2,N257, +payroll!F257 * $R$2)</f>
        <v>0</v>
      </c>
      <c r="T257" s="5">
        <f t="shared" si="28"/>
        <v>0</v>
      </c>
      <c r="V257" t="e">
        <f t="shared" si="29"/>
        <v>#DIV/0!</v>
      </c>
    </row>
    <row r="258" spans="1:22" outlineLevel="1">
      <c r="A258" t="s">
        <v>429</v>
      </c>
      <c r="B258" t="s">
        <v>430</v>
      </c>
      <c r="C258" s="40">
        <v>0</v>
      </c>
      <c r="D258" s="40">
        <v>0</v>
      </c>
      <c r="E258" s="40">
        <v>0</v>
      </c>
      <c r="F258" s="16"/>
      <c r="G258" s="16">
        <f t="shared" si="24"/>
        <v>0</v>
      </c>
      <c r="H258" s="14">
        <v>1</v>
      </c>
      <c r="J258" s="16">
        <f t="shared" si="27"/>
        <v>0</v>
      </c>
      <c r="L258" s="3">
        <f t="shared" si="26"/>
        <v>0</v>
      </c>
      <c r="N258" s="16">
        <f>+L258*(assessment!$J$275*assessment!$F$3)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8"/>
        <v>0</v>
      </c>
      <c r="V258" t="e">
        <f t="shared" si="29"/>
        <v>#DIV/0!</v>
      </c>
    </row>
    <row r="259" spans="1:22" outlineLevel="1">
      <c r="A259" t="s">
        <v>431</v>
      </c>
      <c r="B259" t="s">
        <v>432</v>
      </c>
      <c r="C259" s="40">
        <v>0</v>
      </c>
      <c r="D259" s="40">
        <v>0</v>
      </c>
      <c r="E259" s="40">
        <v>0</v>
      </c>
      <c r="F259" s="16"/>
      <c r="G259" s="16">
        <f t="shared" si="24"/>
        <v>0</v>
      </c>
      <c r="H259" s="14">
        <v>1</v>
      </c>
      <c r="J259" s="16">
        <f t="shared" si="27"/>
        <v>0</v>
      </c>
      <c r="L259" s="3">
        <f t="shared" si="26"/>
        <v>0</v>
      </c>
      <c r="N259" s="16">
        <f>+L259*(assessment!$J$275*assessment!$F$3)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8"/>
        <v>0</v>
      </c>
      <c r="V259" t="e">
        <f t="shared" si="29"/>
        <v>#DIV/0!</v>
      </c>
    </row>
    <row r="260" spans="1:22" outlineLevel="1">
      <c r="A260" t="s">
        <v>433</v>
      </c>
      <c r="B260" t="s">
        <v>434</v>
      </c>
      <c r="C260" s="40">
        <v>3459.73</v>
      </c>
      <c r="D260" s="40">
        <v>6219.53</v>
      </c>
      <c r="E260" s="40">
        <v>2844.78</v>
      </c>
      <c r="F260" s="16"/>
      <c r="G260" s="16">
        <f t="shared" si="24"/>
        <v>4174.68</v>
      </c>
      <c r="H260" s="14">
        <v>1</v>
      </c>
      <c r="J260" s="16">
        <f t="shared" si="27"/>
        <v>4174.68</v>
      </c>
      <c r="L260" s="3">
        <f t="shared" si="26"/>
        <v>1.1369180607864337E-4</v>
      </c>
      <c r="N260" s="16">
        <f>+L260*(assessment!$J$275*assessment!$F$3)</f>
        <v>3527.911610285917</v>
      </c>
      <c r="P260" s="6">
        <f>+N260/payroll!F260</f>
        <v>7.8981452673217948E-4</v>
      </c>
      <c r="R260" s="16">
        <f>IF(P260&lt;$R$2,N260, +payroll!F260 * $R$2)</f>
        <v>3527.911610285917</v>
      </c>
      <c r="T260" s="5">
        <f t="shared" si="28"/>
        <v>0</v>
      </c>
      <c r="V260">
        <f t="shared" si="29"/>
        <v>1</v>
      </c>
    </row>
    <row r="261" spans="1:22" outlineLevel="1">
      <c r="A261" t="s">
        <v>435</v>
      </c>
      <c r="B261" t="s">
        <v>436</v>
      </c>
      <c r="C261" s="40">
        <v>0</v>
      </c>
      <c r="D261" s="40">
        <v>0</v>
      </c>
      <c r="E261" s="40">
        <v>0</v>
      </c>
      <c r="F261" s="16"/>
      <c r="G261" s="16">
        <f t="shared" si="24"/>
        <v>0</v>
      </c>
      <c r="H261" s="14">
        <v>1</v>
      </c>
      <c r="J261" s="16">
        <f t="shared" si="27"/>
        <v>0</v>
      </c>
      <c r="L261" s="3">
        <f t="shared" si="26"/>
        <v>0</v>
      </c>
      <c r="N261" s="16">
        <f>+L261*(assessment!$J$275*assessment!$F$3)</f>
        <v>0</v>
      </c>
      <c r="P261" s="6">
        <f>+N261/payroll!F261</f>
        <v>0</v>
      </c>
      <c r="R261" s="16">
        <f>IF(P261&lt;$R$2,N261, +payroll!F261 * $R$2)</f>
        <v>0</v>
      </c>
      <c r="T261" s="5">
        <f t="shared" si="28"/>
        <v>0</v>
      </c>
      <c r="V261" t="e">
        <f t="shared" si="29"/>
        <v>#DIV/0!</v>
      </c>
    </row>
    <row r="262" spans="1:22" outlineLevel="1">
      <c r="A262" s="50" t="s">
        <v>575</v>
      </c>
      <c r="B262" s="50" t="s">
        <v>576</v>
      </c>
      <c r="C262" s="40">
        <v>0</v>
      </c>
      <c r="D262" s="40">
        <v>0</v>
      </c>
      <c r="E262" s="40">
        <v>0</v>
      </c>
      <c r="F262" s="16"/>
      <c r="G262" s="16">
        <f>IF(SUM(C262:E262)&gt;0,AVERAGE(C262:E262),0)</f>
        <v>0</v>
      </c>
      <c r="H262" s="14">
        <v>1</v>
      </c>
      <c r="J262" s="16">
        <f>+G262*H262</f>
        <v>0</v>
      </c>
      <c r="L262" s="3">
        <f>+J262/$J$267</f>
        <v>0</v>
      </c>
      <c r="N262" s="16">
        <f>+L262*(assessment!$J$275*assessment!$F$3)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>+N262-R262</f>
        <v>0</v>
      </c>
      <c r="V262" t="e">
        <f>+R262/N262</f>
        <v>#DIV/0!</v>
      </c>
    </row>
    <row r="263" spans="1:22" outlineLevel="1">
      <c r="A263" t="s">
        <v>437</v>
      </c>
      <c r="B263" t="s">
        <v>438</v>
      </c>
      <c r="C263" s="40">
        <v>0</v>
      </c>
      <c r="D263" s="40">
        <v>0</v>
      </c>
      <c r="E263" s="40">
        <v>0</v>
      </c>
      <c r="F263" s="16"/>
      <c r="G263" s="16">
        <f t="shared" si="24"/>
        <v>0</v>
      </c>
      <c r="H263" s="14">
        <v>1</v>
      </c>
      <c r="J263" s="16">
        <f t="shared" si="27"/>
        <v>0</v>
      </c>
      <c r="L263" s="3">
        <f t="shared" si="26"/>
        <v>0</v>
      </c>
      <c r="N263" s="16">
        <f>+L263*(assessment!$J$275*assessment!$F$3)</f>
        <v>0</v>
      </c>
      <c r="P263" s="6">
        <f>+N263/payroll!F263</f>
        <v>0</v>
      </c>
      <c r="R263" s="16">
        <f>IF(P263&lt;$R$2,N263, +payroll!F263 * $R$2)</f>
        <v>0</v>
      </c>
      <c r="T263" s="5">
        <f t="shared" si="28"/>
        <v>0</v>
      </c>
      <c r="V263" t="e">
        <f t="shared" si="29"/>
        <v>#DIV/0!</v>
      </c>
    </row>
    <row r="264" spans="1:22" outlineLevel="1">
      <c r="A264" t="s">
        <v>439</v>
      </c>
      <c r="B264" t="s">
        <v>440</v>
      </c>
      <c r="C264" s="48">
        <v>0</v>
      </c>
      <c r="D264" s="48">
        <v>0</v>
      </c>
      <c r="E264" s="48">
        <v>0</v>
      </c>
      <c r="F264" s="16"/>
      <c r="G264" s="20">
        <f>IF(SUM(C264:E264)&gt;0,AVERAGE(C264:E264),0)</f>
        <v>0</v>
      </c>
      <c r="H264" s="14">
        <v>1</v>
      </c>
      <c r="J264" s="20">
        <f t="shared" si="27"/>
        <v>0</v>
      </c>
      <c r="L264" s="24">
        <f t="shared" si="26"/>
        <v>0</v>
      </c>
      <c r="N264" s="20">
        <f>+L264*(assessment!$J$275*assessment!$F$3)</f>
        <v>0</v>
      </c>
      <c r="P264" s="26">
        <f>+N264/payroll!F264</f>
        <v>0</v>
      </c>
      <c r="R264" s="20">
        <f>IF(P264&lt;$R$2,N264, +payroll!F264 * $R$2)</f>
        <v>0</v>
      </c>
      <c r="T264" s="25">
        <f t="shared" si="28"/>
        <v>0</v>
      </c>
      <c r="V264" t="e">
        <f t="shared" si="29"/>
        <v>#DIV/0!</v>
      </c>
    </row>
    <row r="265" spans="1:22">
      <c r="B265" t="s">
        <v>484</v>
      </c>
      <c r="C265" s="40">
        <f>SUBTOTAL(9,C143:C264)</f>
        <v>494997.11999999994</v>
      </c>
      <c r="D265" s="40">
        <f>SUBTOTAL(9,D143:D264)</f>
        <v>360042.52300000004</v>
      </c>
      <c r="E265" s="40">
        <f>SUBTOTAL(9,E143:E264)</f>
        <v>512901.22000000003</v>
      </c>
      <c r="F265" s="16"/>
      <c r="G265" s="16">
        <f>SUBTOTAL(9,G143:G264)</f>
        <v>464003.96766666672</v>
      </c>
      <c r="H265" s="14">
        <f>+J265/G265</f>
        <v>1</v>
      </c>
      <c r="J265" s="16">
        <f>SUBTOTAL(9,J143:J264)</f>
        <v>464003.96766666672</v>
      </c>
      <c r="L265" s="3">
        <f>SUBTOTAL(9,L143:L264)</f>
        <v>1.2636525221497162E-2</v>
      </c>
      <c r="N265" s="16">
        <f>SUBTOTAL(9,N143:N264)</f>
        <v>392117.47601012862</v>
      </c>
      <c r="P265" s="6">
        <f>+N265/payroll!F265</f>
        <v>1.4400155582516957E-3</v>
      </c>
      <c r="R265" s="16">
        <f>SUBTOTAL(9,R143:R264)</f>
        <v>392117.47601012862</v>
      </c>
      <c r="T265" s="5">
        <f>SUBTOTAL(9,T143:T264)</f>
        <v>0</v>
      </c>
      <c r="V265">
        <f>+R265/N265</f>
        <v>1</v>
      </c>
    </row>
    <row r="266" spans="1:22">
      <c r="C266" s="40"/>
      <c r="D266" s="40"/>
      <c r="E266" s="40"/>
      <c r="F266" s="16"/>
      <c r="G266" s="16"/>
      <c r="J266" s="16"/>
      <c r="N266" s="16"/>
      <c r="R266" s="16"/>
      <c r="T266" s="7"/>
    </row>
    <row r="267" spans="1:22" ht="13.5" thickBot="1">
      <c r="C267" s="43">
        <f>SUBTOTAL(9,C4:C266)</f>
        <v>37386765.139999971</v>
      </c>
      <c r="D267" s="43">
        <f>SUBTOTAL(9,D4:D266)</f>
        <v>34903710.143000007</v>
      </c>
      <c r="E267" s="43">
        <f>SUBTOTAL(9,E4:E266)</f>
        <v>37821517.670000032</v>
      </c>
      <c r="F267" s="16"/>
      <c r="G267" s="17">
        <f>SUBTOTAL(9,G4:G266)</f>
        <v>36719268.907666691</v>
      </c>
      <c r="H267" s="14">
        <f>+J267/G267</f>
        <v>1</v>
      </c>
      <c r="J267" s="17">
        <f>SUBTOTAL(9,J4:J266)</f>
        <v>36719268.907666691</v>
      </c>
      <c r="L267" s="18">
        <f>SUBTOTAL(9,L4:L266)</f>
        <v>0.99999999999999933</v>
      </c>
      <c r="N267" s="17">
        <f>SUBTOTAL(9,N5:N266)</f>
        <v>31030482.599999998</v>
      </c>
      <c r="P267" s="6">
        <f>+N267/payroll!F267</f>
        <v>3.4655662373318605E-3</v>
      </c>
      <c r="R267" s="17">
        <f>SUBTOTAL(9,R5:R266)</f>
        <v>31030482.599999998</v>
      </c>
      <c r="T267" s="5">
        <f>SUBTOTAL(9,T4:T266)</f>
        <v>0</v>
      </c>
    </row>
    <row r="268" spans="1:22" ht="13.5" thickTop="1"/>
    <row r="271" spans="1:22">
      <c r="E271" s="40"/>
    </row>
    <row r="275" spans="3:5">
      <c r="C275" s="40"/>
      <c r="D275" s="40"/>
      <c r="E275" s="40"/>
    </row>
  </sheetData>
  <phoneticPr fontId="7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2017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2013-08-05T02:34:41Z</cp:lastPrinted>
  <dcterms:created xsi:type="dcterms:W3CDTF">2001-09-27T20:26:12Z</dcterms:created>
  <dcterms:modified xsi:type="dcterms:W3CDTF">2017-04-17T20:23:52Z</dcterms:modified>
</cp:coreProperties>
</file>